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2025\2500861\CAD\ODOT\WAR\122838\400-Engineering\Roadway\EngData\"/>
    </mc:Choice>
  </mc:AlternateContent>
  <xr:revisionPtr revIDLastSave="0" documentId="13_ncr:1_{D6BB4135-452B-4E33-A1AB-88E888314601}" xr6:coauthVersionLast="47" xr6:coauthVersionMax="47" xr10:uidLastSave="{00000000-0000-0000-0000-000000000000}"/>
  <bookViews>
    <workbookView xWindow="-120" yWindow="-120" windowWidth="29040" windowHeight="15720" activeTab="1" xr2:uid="{92C3180C-F007-4D35-9440-C740FB452382}"/>
  </bookViews>
  <sheets>
    <sheet name="For Calcs" sheetId="1" r:id="rId1"/>
    <sheet name="For Prin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30" i="1" l="1"/>
  <c r="O31" i="1"/>
  <c r="O13" i="1"/>
  <c r="C7" i="2"/>
  <c r="A7" i="2" s="1"/>
  <c r="C7" i="1"/>
  <c r="C6" i="2"/>
  <c r="A6" i="2" s="1"/>
  <c r="J6" i="2"/>
  <c r="L6" i="2"/>
  <c r="J34" i="2"/>
  <c r="L34" i="2" s="1"/>
  <c r="C34" i="2"/>
  <c r="A34" i="2" s="1"/>
  <c r="I33" i="2"/>
  <c r="J33" i="2" s="1"/>
  <c r="L33" i="2" s="1"/>
  <c r="C33" i="2"/>
  <c r="A33" i="2"/>
  <c r="J32" i="2"/>
  <c r="L32" i="2" s="1"/>
  <c r="C32" i="2"/>
  <c r="A32" i="2"/>
  <c r="I31" i="2"/>
  <c r="J31" i="2" s="1"/>
  <c r="L31" i="2" s="1"/>
  <c r="D31" i="2"/>
  <c r="C31" i="2" s="1"/>
  <c r="A31" i="2" s="1"/>
  <c r="I30" i="2"/>
  <c r="J30" i="2" s="1"/>
  <c r="L30" i="2" s="1"/>
  <c r="D30" i="2"/>
  <c r="C30" i="2" s="1"/>
  <c r="A30" i="2" s="1"/>
  <c r="I29" i="2"/>
  <c r="J29" i="2" s="1"/>
  <c r="L29" i="2" s="1"/>
  <c r="D29" i="2"/>
  <c r="C29" i="2"/>
  <c r="A29" i="2"/>
  <c r="I28" i="2"/>
  <c r="J28" i="2" s="1"/>
  <c r="L28" i="2" s="1"/>
  <c r="D28" i="2"/>
  <c r="C28" i="2"/>
  <c r="A28" i="2"/>
  <c r="I27" i="2"/>
  <c r="J27" i="2" s="1"/>
  <c r="L27" i="2" s="1"/>
  <c r="D27" i="2"/>
  <c r="C27" i="2" s="1"/>
  <c r="A27" i="2" s="1"/>
  <c r="I26" i="2"/>
  <c r="J26" i="2" s="1"/>
  <c r="L26" i="2" s="1"/>
  <c r="D26" i="2"/>
  <c r="C26" i="2" s="1"/>
  <c r="A26" i="2" s="1"/>
  <c r="J25" i="2"/>
  <c r="L25" i="2" s="1"/>
  <c r="C25" i="2"/>
  <c r="A25" i="2"/>
  <c r="J24" i="2"/>
  <c r="L24" i="2" s="1"/>
  <c r="C24" i="2"/>
  <c r="A24" i="2"/>
  <c r="J23" i="2"/>
  <c r="L23" i="2" s="1"/>
  <c r="C23" i="2"/>
  <c r="A23" i="2"/>
  <c r="J22" i="2"/>
  <c r="L22" i="2" s="1"/>
  <c r="C22" i="2"/>
  <c r="A22" i="2"/>
  <c r="J21" i="2"/>
  <c r="L21" i="2" s="1"/>
  <c r="C21" i="2"/>
  <c r="A21" i="2"/>
  <c r="J20" i="2"/>
  <c r="L20" i="2" s="1"/>
  <c r="C20" i="2"/>
  <c r="A20" i="2"/>
  <c r="J19" i="2"/>
  <c r="L19" i="2" s="1"/>
  <c r="C19" i="2"/>
  <c r="A19" i="2"/>
  <c r="J18" i="2"/>
  <c r="L18" i="2" s="1"/>
  <c r="C18" i="2"/>
  <c r="A18" i="2"/>
  <c r="J17" i="2"/>
  <c r="L17" i="2" s="1"/>
  <c r="C17" i="2"/>
  <c r="A17" i="2" s="1"/>
  <c r="J16" i="2"/>
  <c r="L16" i="2" s="1"/>
  <c r="C16" i="2"/>
  <c r="A16" i="2"/>
  <c r="I15" i="2"/>
  <c r="J15" i="2" s="1"/>
  <c r="L15" i="2" s="1"/>
  <c r="D15" i="2"/>
  <c r="C15" i="2"/>
  <c r="A15" i="2"/>
  <c r="I14" i="2"/>
  <c r="J14" i="2" s="1"/>
  <c r="L14" i="2" s="1"/>
  <c r="D14" i="2"/>
  <c r="C14" i="2"/>
  <c r="A14" i="2"/>
  <c r="I13" i="2"/>
  <c r="J13" i="2" s="1"/>
  <c r="L13" i="2" s="1"/>
  <c r="D13" i="2"/>
  <c r="C13" i="2" s="1"/>
  <c r="A13" i="2" s="1"/>
  <c r="I12" i="2"/>
  <c r="J12" i="2" s="1"/>
  <c r="L12" i="2" s="1"/>
  <c r="C12" i="2"/>
  <c r="A12" i="2"/>
  <c r="I11" i="2"/>
  <c r="J11" i="2" s="1"/>
  <c r="L11" i="2" s="1"/>
  <c r="C11" i="2"/>
  <c r="A11" i="2"/>
  <c r="I10" i="2"/>
  <c r="J10" i="2" s="1"/>
  <c r="L10" i="2" s="1"/>
  <c r="C10" i="2"/>
  <c r="A10" i="2" s="1"/>
  <c r="J9" i="2"/>
  <c r="L9" i="2" s="1"/>
  <c r="C9" i="2"/>
  <c r="A9" i="2" s="1"/>
  <c r="I8" i="2"/>
  <c r="J8" i="2" s="1"/>
  <c r="L8" i="2" s="1"/>
  <c r="C8" i="2"/>
  <c r="A8" i="2"/>
  <c r="I7" i="2"/>
  <c r="J7" i="2" s="1"/>
  <c r="L7" i="2" s="1"/>
  <c r="A7" i="1" l="1"/>
  <c r="D27" i="1"/>
  <c r="C27" i="1" s="1"/>
  <c r="A27" i="1" s="1"/>
  <c r="D28" i="1"/>
  <c r="C28" i="1" s="1"/>
  <c r="A28" i="1" s="1"/>
  <c r="D29" i="1"/>
  <c r="D30" i="1"/>
  <c r="D31" i="1"/>
  <c r="D26" i="1"/>
  <c r="C26" i="1" s="1"/>
  <c r="A26" i="1" s="1"/>
  <c r="C13" i="1"/>
  <c r="A13" i="1" s="1"/>
  <c r="D14" i="1"/>
  <c r="D15" i="1"/>
  <c r="D13" i="1"/>
  <c r="I13" i="1"/>
  <c r="J13" i="1" s="1"/>
  <c r="L13" i="1" s="1"/>
  <c r="I33" i="1"/>
  <c r="J33" i="1" s="1"/>
  <c r="L33" i="1" s="1"/>
  <c r="I27" i="1"/>
  <c r="J27" i="1" s="1"/>
  <c r="L27" i="1" s="1"/>
  <c r="I28" i="1"/>
  <c r="J28" i="1" s="1"/>
  <c r="L28" i="1" s="1"/>
  <c r="I29" i="1"/>
  <c r="J29" i="1" s="1"/>
  <c r="L29" i="1" s="1"/>
  <c r="I30" i="1"/>
  <c r="I31" i="1"/>
  <c r="I26" i="1"/>
  <c r="J26" i="1"/>
  <c r="L26" i="1" s="1"/>
  <c r="I11" i="1"/>
  <c r="I12" i="1"/>
  <c r="I14" i="1"/>
  <c r="I15" i="1"/>
  <c r="I10" i="1"/>
  <c r="I7" i="1"/>
  <c r="J7" i="1" s="1"/>
  <c r="L7" i="1" s="1"/>
  <c r="I8" i="1"/>
  <c r="J35" i="1"/>
  <c r="L35" i="1" s="1"/>
  <c r="C35" i="1"/>
  <c r="A35" i="1" s="1"/>
  <c r="J34" i="1"/>
  <c r="L34" i="1" s="1"/>
  <c r="C34" i="1"/>
  <c r="A34" i="1" s="1"/>
  <c r="C33" i="1"/>
  <c r="A33" i="1" s="1"/>
  <c r="J32" i="1"/>
  <c r="L32" i="1" s="1"/>
  <c r="C32" i="1"/>
  <c r="A32" i="1" s="1"/>
  <c r="J31" i="1"/>
  <c r="L31" i="1" s="1"/>
  <c r="C31" i="1"/>
  <c r="A31" i="1" s="1"/>
  <c r="J30" i="1"/>
  <c r="L30" i="1" s="1"/>
  <c r="C30" i="1"/>
  <c r="A30" i="1" s="1"/>
  <c r="C29" i="1"/>
  <c r="A29" i="1"/>
  <c r="J25" i="1"/>
  <c r="L25" i="1" s="1"/>
  <c r="C25" i="1"/>
  <c r="A25" i="1" s="1"/>
  <c r="J24" i="1"/>
  <c r="L24" i="1" s="1"/>
  <c r="C24" i="1"/>
  <c r="A24" i="1" s="1"/>
  <c r="J23" i="1"/>
  <c r="L23" i="1" s="1"/>
  <c r="C23" i="1"/>
  <c r="A23" i="1" s="1"/>
  <c r="J22" i="1"/>
  <c r="L22" i="1" s="1"/>
  <c r="C22" i="1"/>
  <c r="A22" i="1"/>
  <c r="C19" i="1" l="1"/>
  <c r="A19" i="1" s="1"/>
  <c r="J19" i="1"/>
  <c r="L19" i="1" s="1"/>
  <c r="C20" i="1"/>
  <c r="A20" i="1" s="1"/>
  <c r="C21" i="1"/>
  <c r="A21" i="1" s="1"/>
  <c r="C6" i="1"/>
  <c r="A6" i="1" s="1"/>
  <c r="J6" i="1" l="1"/>
  <c r="L6" i="1" s="1"/>
  <c r="C16" i="1"/>
  <c r="A16" i="1" s="1"/>
  <c r="C8" i="1"/>
  <c r="A8" i="1" s="1"/>
  <c r="C18" i="1"/>
  <c r="A18" i="1" s="1"/>
  <c r="C17" i="1"/>
  <c r="A17" i="1" s="1"/>
  <c r="C10" i="1"/>
  <c r="A10" i="1" s="1"/>
  <c r="C9" i="1"/>
  <c r="A9" i="1" s="1"/>
  <c r="C11" i="1"/>
  <c r="A11" i="1" s="1"/>
  <c r="C12" i="1"/>
  <c r="A12" i="1" s="1"/>
  <c r="J8" i="1"/>
  <c r="L8" i="1" s="1"/>
  <c r="J10" i="1"/>
  <c r="L10" i="1" s="1"/>
  <c r="J9" i="1"/>
  <c r="L9" i="1" s="1"/>
  <c r="J11" i="1"/>
  <c r="L11" i="1" s="1"/>
  <c r="J15" i="1"/>
  <c r="L15" i="1" s="1"/>
  <c r="J14" i="1"/>
  <c r="L14" i="1" s="1"/>
  <c r="J16" i="1"/>
  <c r="L16" i="1" s="1"/>
  <c r="J12" i="1"/>
  <c r="L12" i="1" s="1"/>
  <c r="J21" i="1"/>
  <c r="L21" i="1" s="1"/>
  <c r="J17" i="1"/>
  <c r="L17" i="1" s="1"/>
  <c r="J18" i="1"/>
  <c r="L18" i="1" s="1"/>
  <c r="J20" i="1"/>
  <c r="L20" i="1" s="1"/>
  <c r="C14" i="1" l="1"/>
  <c r="A14" i="1" s="1"/>
  <c r="C15" i="1"/>
  <c r="A15" i="1"/>
</calcChain>
</file>

<file path=xl/sharedStrings.xml><?xml version="1.0" encoding="utf-8"?>
<sst xmlns="http://schemas.openxmlformats.org/spreadsheetml/2006/main" count="64" uniqueCount="25">
  <si>
    <t>LEFT SIDE</t>
  </si>
  <si>
    <t>CENTERLINE CONTROL</t>
  </si>
  <si>
    <t>RIGHT SIDE</t>
  </si>
  <si>
    <t>REMARKS</t>
  </si>
  <si>
    <t>EDGE ELEVATION</t>
  </si>
  <si>
    <t>TRANSITION RATE</t>
  </si>
  <si>
    <t>ELEVATION CORRECTION</t>
  </si>
  <si>
    <t>CROSS SLOPE</t>
  </si>
  <si>
    <t>WIDTH</t>
  </si>
  <si>
    <t>STATION</t>
  </si>
  <si>
    <t>PROFILE GRADE</t>
  </si>
  <si>
    <t>SUPERELEVATION TABLE</t>
  </si>
  <si>
    <t>P.T.</t>
  </si>
  <si>
    <t>BEGIN FULL DEPTH</t>
  </si>
  <si>
    <t>FULL SUPER</t>
  </si>
  <si>
    <t>END FULL DEPTH</t>
  </si>
  <si>
    <t>F.S.</t>
  </si>
  <si>
    <t>P.I. STATION 873+12.31</t>
  </si>
  <si>
    <t>Dc = 2° 17'31"</t>
  </si>
  <si>
    <t>HALF FLAT</t>
  </si>
  <si>
    <t>P.C.</t>
  </si>
  <si>
    <t>NORMAL CROWN</t>
  </si>
  <si>
    <t>N.C.</t>
  </si>
  <si>
    <t>F.S</t>
  </si>
  <si>
    <t>186:1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</si>
</sst>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#\+##.00"/>
  </numFmts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3">
    <xf numFmtId="0" fontId="0" fillId="0" borderId="0"/>
    <xf numFmtId="0" fontId="2" fillId="2" borderId="15" applyNumberFormat="0" applyAlignment="0" applyProtection="0"/>
    <xf numFmtId="0" fontId="3" fillId="3" borderId="15" applyNumberFormat="0" applyAlignment="0" applyProtection="0"/>
  </cellStyleXfs>
  <cellXfs count="84">
    <xf numFmtId="0" fontId="0" fillId="0" borderId="0" xfId="0"/>
    <xf numFmtId="0" fontId="0" fillId="0" borderId="1" xfId="0" applyBorder="1" applyAlignment="1">
      <alignment horizontal="center" vertical="center" textRotation="90" wrapText="1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2" fontId="0" fillId="0" borderId="0" xfId="0" applyNumberFormat="1"/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textRotation="90" wrapText="1"/>
    </xf>
    <xf numFmtId="2" fontId="0" fillId="0" borderId="0" xfId="0" applyNumberForma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 wrapText="1"/>
    </xf>
    <xf numFmtId="166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166" fontId="2" fillId="0" borderId="17" xfId="1" applyNumberFormat="1" applyFill="1" applyBorder="1" applyAlignment="1">
      <alignment horizontal="center" vertical="center"/>
    </xf>
    <xf numFmtId="2" fontId="3" fillId="3" borderId="1" xfId="2" applyNumberFormat="1" applyBorder="1" applyAlignment="1">
      <alignment horizontal="center" vertical="center"/>
    </xf>
    <xf numFmtId="165" fontId="2" fillId="2" borderId="1" xfId="1" applyNumberFormat="1" applyBorder="1" applyAlignment="1">
      <alignment horizontal="center" vertical="center"/>
    </xf>
    <xf numFmtId="2" fontId="2" fillId="2" borderId="1" xfId="1" applyNumberFormat="1" applyBorder="1" applyAlignment="1">
      <alignment horizontal="center" vertical="center"/>
    </xf>
    <xf numFmtId="166" fontId="2" fillId="2" borderId="1" xfId="1" applyNumberFormat="1" applyBorder="1" applyAlignment="1">
      <alignment horizontal="center" vertical="center"/>
    </xf>
    <xf numFmtId="165" fontId="3" fillId="3" borderId="1" xfId="2" applyNumberFormat="1" applyBorder="1" applyAlignment="1">
      <alignment horizontal="center" vertical="center"/>
    </xf>
    <xf numFmtId="165" fontId="2" fillId="4" borderId="1" xfId="2" applyNumberFormat="1" applyFont="1" applyFill="1" applyBorder="1" applyAlignment="1">
      <alignment horizontal="center" vertical="center"/>
    </xf>
    <xf numFmtId="2" fontId="3" fillId="3" borderId="1" xfId="2" applyNumberFormat="1" applyFont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2" fontId="4" fillId="0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textRotation="90" wrapText="1"/>
    </xf>
    <xf numFmtId="49" fontId="0" fillId="0" borderId="0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/>
    </xf>
  </cellXfs>
  <cellStyles count="3"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FA7D00"/>
      <color rgb="FF3F3F7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CBAE3-59A5-45CE-980E-424A745FDBF3}">
  <dimension ref="A1:AJ38"/>
  <sheetViews>
    <sheetView zoomScale="85" zoomScaleNormal="85" workbookViewId="0">
      <selection activeCell="B17" sqref="B17"/>
    </sheetView>
  </sheetViews>
  <sheetFormatPr defaultRowHeight="15" x14ac:dyDescent="0.25"/>
  <cols>
    <col min="3" max="3" width="10.28515625" bestFit="1" customWidth="1"/>
    <col min="4" max="4" width="11.5703125" bestFit="1" customWidth="1"/>
    <col min="6" max="6" width="11" customWidth="1"/>
    <col min="13" max="13" width="17.28515625" bestFit="1" customWidth="1"/>
    <col min="15" max="15" width="12.140625" style="2" bestFit="1" customWidth="1"/>
    <col min="16" max="26" width="9.140625" style="2"/>
    <col min="27" max="27" width="15" style="2" customWidth="1"/>
    <col min="31" max="31" width="14.7109375" bestFit="1" customWidth="1"/>
    <col min="32" max="33" width="12" bestFit="1" customWidth="1"/>
    <col min="34" max="34" width="10.5703125" bestFit="1" customWidth="1"/>
    <col min="35" max="35" width="12.7109375" bestFit="1" customWidth="1"/>
  </cols>
  <sheetData>
    <row r="1" spans="1:36" x14ac:dyDescent="0.25">
      <c r="A1" s="49" t="s">
        <v>11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36" ht="15" customHeight="1" x14ac:dyDescent="0.25">
      <c r="A2" s="61"/>
      <c r="B2" s="48"/>
      <c r="C2" s="55" t="s">
        <v>17</v>
      </c>
      <c r="D2" s="56"/>
      <c r="E2" s="56"/>
      <c r="F2" s="56"/>
      <c r="G2" s="57"/>
      <c r="H2" s="55" t="s">
        <v>18</v>
      </c>
      <c r="I2" s="56"/>
      <c r="J2" s="56"/>
      <c r="K2" s="56"/>
      <c r="L2" s="57"/>
      <c r="M2" s="6"/>
      <c r="O2" s="3"/>
      <c r="Q2" s="52"/>
      <c r="R2" s="52"/>
      <c r="S2" s="52"/>
      <c r="T2" s="52"/>
      <c r="U2" s="52"/>
      <c r="V2" s="52"/>
      <c r="W2" s="52"/>
      <c r="X2" s="52"/>
      <c r="Y2" s="52"/>
      <c r="Z2" s="3"/>
      <c r="AA2" s="3"/>
    </row>
    <row r="3" spans="1:36" x14ac:dyDescent="0.25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60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36" ht="34.5" customHeight="1" x14ac:dyDescent="0.25">
      <c r="A4" s="66" t="s">
        <v>0</v>
      </c>
      <c r="B4" s="66"/>
      <c r="C4" s="66"/>
      <c r="D4" s="66"/>
      <c r="E4" s="66"/>
      <c r="F4" s="65" t="s">
        <v>1</v>
      </c>
      <c r="G4" s="65"/>
      <c r="H4" s="66" t="s">
        <v>2</v>
      </c>
      <c r="I4" s="66"/>
      <c r="J4" s="66"/>
      <c r="K4" s="66"/>
      <c r="L4" s="66"/>
      <c r="M4" s="47" t="s">
        <v>3</v>
      </c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3"/>
    </row>
    <row r="5" spans="1:36" ht="75" customHeight="1" x14ac:dyDescent="0.25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1" t="s">
        <v>8</v>
      </c>
      <c r="I5" s="1" t="s">
        <v>7</v>
      </c>
      <c r="J5" s="1" t="s">
        <v>6</v>
      </c>
      <c r="K5" s="1" t="s">
        <v>5</v>
      </c>
      <c r="L5" s="1" t="s">
        <v>4</v>
      </c>
      <c r="M5" s="47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53"/>
      <c r="AD5" s="2"/>
      <c r="AE5" s="2"/>
      <c r="AF5" s="2"/>
      <c r="AG5" s="2"/>
      <c r="AH5" s="2"/>
      <c r="AI5" s="2"/>
    </row>
    <row r="6" spans="1:36" x14ac:dyDescent="0.25">
      <c r="A6" s="27">
        <f>G6+C6</f>
        <v>773.30799999999999</v>
      </c>
      <c r="B6" s="25"/>
      <c r="C6" s="27">
        <f>E6*D6</f>
        <v>-0.192</v>
      </c>
      <c r="D6" s="28">
        <v>-1.6E-2</v>
      </c>
      <c r="E6" s="29">
        <v>12</v>
      </c>
      <c r="F6" s="30">
        <v>87085</v>
      </c>
      <c r="G6" s="29">
        <v>773.5</v>
      </c>
      <c r="H6" s="29">
        <v>12</v>
      </c>
      <c r="I6" s="28">
        <v>-1.6E-2</v>
      </c>
      <c r="J6" s="27">
        <f t="shared" ref="J6:J18" si="0">H6*I6</f>
        <v>-0.192</v>
      </c>
      <c r="K6" s="62" t="s">
        <v>24</v>
      </c>
      <c r="L6" s="27">
        <f>G6+J6</f>
        <v>773.30799999999999</v>
      </c>
      <c r="M6" s="19" t="s">
        <v>13</v>
      </c>
      <c r="N6" s="4"/>
      <c r="O6" s="14"/>
      <c r="P6" s="54"/>
      <c r="Q6" s="14"/>
      <c r="R6" s="16"/>
      <c r="S6" s="14"/>
      <c r="T6" s="17"/>
      <c r="U6" s="14"/>
      <c r="V6" s="14"/>
      <c r="W6" s="16"/>
      <c r="X6" s="14"/>
      <c r="Y6" s="54"/>
      <c r="Z6" s="14"/>
      <c r="AA6" s="3"/>
      <c r="AD6" s="2"/>
      <c r="AE6" s="2"/>
      <c r="AF6" s="2"/>
      <c r="AG6" s="2"/>
      <c r="AH6" s="2"/>
      <c r="AI6" s="2"/>
    </row>
    <row r="7" spans="1:36" x14ac:dyDescent="0.25">
      <c r="A7" s="27">
        <f>G7+C7</f>
        <v>773.30799999999999</v>
      </c>
      <c r="B7" s="25"/>
      <c r="C7" s="27">
        <f>E7*D7</f>
        <v>-0.192</v>
      </c>
      <c r="D7" s="28">
        <v>-1.6E-2</v>
      </c>
      <c r="E7" s="29">
        <v>12</v>
      </c>
      <c r="F7" s="30">
        <v>87085.63</v>
      </c>
      <c r="G7" s="29">
        <v>773.5</v>
      </c>
      <c r="H7" s="29">
        <v>12</v>
      </c>
      <c r="I7" s="31">
        <f>$I$6+(($I$9-$I$6)/($F$9-$F$6))*(F7-$F$6)</f>
        <v>-1.5723228995055603E-2</v>
      </c>
      <c r="J7" s="27">
        <f t="shared" si="0"/>
        <v>-0.18867874794066725</v>
      </c>
      <c r="K7" s="63"/>
      <c r="L7" s="27">
        <f t="shared" ref="L7:L21" si="1">G7+J7</f>
        <v>773.31132125205932</v>
      </c>
      <c r="M7" s="19" t="s">
        <v>21</v>
      </c>
      <c r="N7" s="4"/>
      <c r="O7" s="14"/>
      <c r="P7" s="54"/>
      <c r="Q7" s="14"/>
      <c r="R7" s="16"/>
      <c r="S7" s="14"/>
      <c r="T7" s="17"/>
      <c r="U7" s="14"/>
      <c r="V7" s="14"/>
      <c r="W7" s="16"/>
      <c r="X7" s="14"/>
      <c r="Y7" s="54"/>
      <c r="Z7" s="14"/>
      <c r="AA7" s="21"/>
      <c r="AD7" s="2"/>
      <c r="AE7" s="2"/>
      <c r="AF7" s="2"/>
      <c r="AG7" s="2"/>
      <c r="AH7" s="2"/>
      <c r="AI7" s="2"/>
    </row>
    <row r="8" spans="1:36" x14ac:dyDescent="0.25">
      <c r="A8" s="27">
        <f>G8+C8</f>
        <v>773.37800000000004</v>
      </c>
      <c r="B8" s="25"/>
      <c r="C8" s="27">
        <f>E8*D8</f>
        <v>-0.192</v>
      </c>
      <c r="D8" s="28">
        <v>-1.6E-2</v>
      </c>
      <c r="E8" s="29">
        <v>12</v>
      </c>
      <c r="F8" s="30">
        <v>87100</v>
      </c>
      <c r="G8" s="29">
        <v>773.57</v>
      </c>
      <c r="H8" s="29">
        <v>12</v>
      </c>
      <c r="I8" s="31">
        <f>$I$6+(($I$9-$I$6)/($F$9-$F$6))*(F8-$F$6)</f>
        <v>-9.4102141680392232E-3</v>
      </c>
      <c r="J8" s="27">
        <f t="shared" si="0"/>
        <v>-0.11292257001647069</v>
      </c>
      <c r="K8" s="63"/>
      <c r="L8" s="27">
        <f t="shared" si="1"/>
        <v>773.45707742998354</v>
      </c>
      <c r="M8" s="19"/>
      <c r="N8" s="4"/>
      <c r="O8" s="14"/>
      <c r="P8" s="54"/>
      <c r="Q8" s="14"/>
      <c r="R8" s="16"/>
      <c r="S8" s="14"/>
      <c r="T8" s="17"/>
      <c r="U8" s="14"/>
      <c r="V8" s="14"/>
      <c r="W8" s="7"/>
      <c r="X8" s="14"/>
      <c r="Y8" s="54"/>
      <c r="Z8" s="14"/>
      <c r="AA8" s="3"/>
      <c r="AD8" s="2"/>
      <c r="AE8" s="48"/>
      <c r="AF8" s="48"/>
      <c r="AG8" s="48"/>
      <c r="AH8" s="48"/>
      <c r="AI8" s="48"/>
    </row>
    <row r="9" spans="1:36" x14ac:dyDescent="0.25">
      <c r="A9" s="27">
        <f t="shared" ref="A8:A21" si="2">G9+C9</f>
        <v>773.46799999999996</v>
      </c>
      <c r="B9" s="25"/>
      <c r="C9" s="27">
        <f t="shared" ref="C8:C18" si="3">E9*D9</f>
        <v>-0.192</v>
      </c>
      <c r="D9" s="28">
        <v>-1.6E-2</v>
      </c>
      <c r="E9" s="29">
        <v>12</v>
      </c>
      <c r="F9" s="30">
        <v>87121.42</v>
      </c>
      <c r="G9" s="29">
        <v>773.66</v>
      </c>
      <c r="H9" s="29">
        <v>12</v>
      </c>
      <c r="I9" s="32">
        <v>0</v>
      </c>
      <c r="J9" s="27">
        <f t="shared" si="0"/>
        <v>0</v>
      </c>
      <c r="K9" s="63"/>
      <c r="L9" s="27">
        <f t="shared" si="1"/>
        <v>773.66</v>
      </c>
      <c r="M9" s="23" t="s">
        <v>19</v>
      </c>
      <c r="N9" s="4"/>
      <c r="O9" s="14"/>
      <c r="P9" s="54"/>
      <c r="Q9" s="14"/>
      <c r="R9" s="16"/>
      <c r="S9" s="14"/>
      <c r="T9" s="17"/>
      <c r="U9" s="14"/>
      <c r="V9" s="14"/>
      <c r="W9" s="16"/>
      <c r="X9" s="14"/>
      <c r="Y9" s="54"/>
      <c r="Z9" s="14"/>
      <c r="AA9" s="3"/>
      <c r="AD9" s="10"/>
      <c r="AE9" s="10"/>
      <c r="AF9" s="10"/>
      <c r="AG9" s="10"/>
      <c r="AH9" s="8"/>
      <c r="AI9" s="10"/>
      <c r="AJ9" s="5"/>
    </row>
    <row r="10" spans="1:36" x14ac:dyDescent="0.25">
      <c r="A10" s="27">
        <f t="shared" si="2"/>
        <v>773.47799999999995</v>
      </c>
      <c r="B10" s="25"/>
      <c r="C10" s="27">
        <f t="shared" si="3"/>
        <v>-0.192</v>
      </c>
      <c r="D10" s="28">
        <v>-1.6E-2</v>
      </c>
      <c r="E10" s="29">
        <v>12</v>
      </c>
      <c r="F10" s="30">
        <v>87125</v>
      </c>
      <c r="G10" s="29">
        <v>773.67</v>
      </c>
      <c r="H10" s="29">
        <v>12</v>
      </c>
      <c r="I10" s="31">
        <f>$I$9+(($I$16-$I$9)/($F$16-$F$9))*(F10-$F$9)</f>
        <v>1.6002216475810014E-3</v>
      </c>
      <c r="J10" s="27">
        <f t="shared" si="0"/>
        <v>1.9202659770972016E-2</v>
      </c>
      <c r="K10" s="63"/>
      <c r="L10" s="27">
        <f t="shared" si="1"/>
        <v>773.6892026597709</v>
      </c>
      <c r="M10" s="23"/>
      <c r="N10" s="4"/>
      <c r="O10" s="14"/>
      <c r="P10" s="15"/>
      <c r="Q10" s="14"/>
      <c r="R10" s="16"/>
      <c r="S10" s="14"/>
      <c r="T10" s="17"/>
      <c r="U10" s="14"/>
      <c r="V10" s="14"/>
      <c r="W10" s="16"/>
      <c r="X10" s="14"/>
      <c r="Y10" s="15"/>
      <c r="Z10" s="14"/>
      <c r="AA10" s="12"/>
      <c r="AD10" s="11"/>
      <c r="AE10" s="11"/>
      <c r="AF10" s="11"/>
      <c r="AG10" s="11"/>
      <c r="AH10" s="8"/>
      <c r="AI10" s="11"/>
      <c r="AJ10" s="11"/>
    </row>
    <row r="11" spans="1:36" x14ac:dyDescent="0.25">
      <c r="A11" s="27">
        <f t="shared" si="2"/>
        <v>773.48799999999994</v>
      </c>
      <c r="B11" s="25"/>
      <c r="C11" s="27">
        <f t="shared" si="3"/>
        <v>-0.192</v>
      </c>
      <c r="D11" s="28">
        <v>-1.6E-2</v>
      </c>
      <c r="E11" s="29">
        <v>12</v>
      </c>
      <c r="F11" s="30">
        <v>87150</v>
      </c>
      <c r="G11" s="29">
        <v>773.68</v>
      </c>
      <c r="H11" s="29">
        <v>12</v>
      </c>
      <c r="I11" s="31">
        <f t="shared" ref="I11:I15" si="4">$I$9+(($I$16-$I$9)/($F$16-$F$9))*(F11-$F$9)</f>
        <v>1.2774953823420533E-2</v>
      </c>
      <c r="J11" s="27">
        <f t="shared" si="0"/>
        <v>0.15329944588104641</v>
      </c>
      <c r="K11" s="63"/>
      <c r="L11" s="27">
        <f t="shared" si="1"/>
        <v>773.83329944588104</v>
      </c>
      <c r="M11" s="19"/>
      <c r="N11" s="4"/>
      <c r="AD11" s="2"/>
      <c r="AE11" s="10"/>
      <c r="AF11" s="10"/>
      <c r="AG11" s="10"/>
      <c r="AH11" s="10"/>
      <c r="AI11" s="10"/>
    </row>
    <row r="12" spans="1:36" x14ac:dyDescent="0.25">
      <c r="A12" s="27">
        <f t="shared" si="2"/>
        <v>773.48799999999994</v>
      </c>
      <c r="B12" s="62" t="s">
        <v>24</v>
      </c>
      <c r="C12" s="27">
        <f t="shared" si="3"/>
        <v>-0.192</v>
      </c>
      <c r="D12" s="28">
        <v>-1.6E-2</v>
      </c>
      <c r="E12" s="29">
        <v>12</v>
      </c>
      <c r="F12" s="30">
        <v>87157.22</v>
      </c>
      <c r="G12" s="29">
        <v>773.68</v>
      </c>
      <c r="H12" s="29">
        <v>12</v>
      </c>
      <c r="I12" s="31">
        <f t="shared" si="4"/>
        <v>1.6002216475803511E-2</v>
      </c>
      <c r="J12" s="27">
        <f t="shared" si="0"/>
        <v>0.19202659770964214</v>
      </c>
      <c r="K12" s="63"/>
      <c r="L12" s="27">
        <f t="shared" si="1"/>
        <v>773.87202659770958</v>
      </c>
      <c r="M12" s="19"/>
      <c r="O12" s="3">
        <f>(F16-F12)/(12*ABS(D16-D12))</f>
        <v>186.41215106733782</v>
      </c>
      <c r="P12" s="3"/>
      <c r="Q12" s="3"/>
      <c r="R12" s="9"/>
      <c r="S12" s="3"/>
      <c r="T12" s="3"/>
      <c r="U12" s="3"/>
      <c r="V12" s="3"/>
      <c r="W12" s="3"/>
      <c r="X12" s="3"/>
      <c r="Y12" s="3"/>
      <c r="Z12" s="3"/>
      <c r="AA12" s="3"/>
      <c r="AD12" s="2"/>
      <c r="AE12" s="10"/>
      <c r="AF12" s="2"/>
      <c r="AG12" s="2"/>
      <c r="AH12" s="2"/>
      <c r="AI12" s="10"/>
    </row>
    <row r="13" spans="1:36" x14ac:dyDescent="0.25">
      <c r="A13" s="27">
        <f t="shared" si="2"/>
        <v>773.48166051530507</v>
      </c>
      <c r="B13" s="63"/>
      <c r="C13" s="33">
        <f t="shared" si="3"/>
        <v>-0.21833948469501779</v>
      </c>
      <c r="D13" s="34">
        <f>$D$12+(($D$16-$D$12)/($F$16-$F$12))*(F13-$F$12)</f>
        <v>-1.8194957057918151E-2</v>
      </c>
      <c r="E13" s="29">
        <v>12</v>
      </c>
      <c r="F13" s="30">
        <v>87162.13</v>
      </c>
      <c r="G13" s="29">
        <v>773.7</v>
      </c>
      <c r="H13" s="29">
        <v>12</v>
      </c>
      <c r="I13" s="31">
        <f>$I$9+(($I$16-$I$9)/($F$16-$F$9))*(F13-$F$9)</f>
        <v>1.8196933875139955E-2</v>
      </c>
      <c r="J13" s="27">
        <f t="shared" si="0"/>
        <v>0.21836320650167945</v>
      </c>
      <c r="K13" s="63"/>
      <c r="L13" s="27">
        <f t="shared" si="1"/>
        <v>773.91836320650168</v>
      </c>
      <c r="M13" s="19" t="s">
        <v>20</v>
      </c>
      <c r="O13" s="21">
        <f>(F16-F9)/(12*I16)</f>
        <v>186.43250688706703</v>
      </c>
      <c r="P13" s="21"/>
      <c r="Q13" s="21"/>
      <c r="R13" s="9"/>
      <c r="S13" s="21"/>
      <c r="T13" s="21"/>
      <c r="U13" s="21"/>
      <c r="V13" s="21"/>
      <c r="W13" s="21"/>
      <c r="X13" s="21"/>
      <c r="Y13" s="21"/>
      <c r="Z13" s="21"/>
      <c r="AA13" s="21"/>
      <c r="AD13" s="2"/>
      <c r="AE13" s="20"/>
      <c r="AF13" s="2"/>
      <c r="AG13" s="2"/>
      <c r="AH13" s="2"/>
      <c r="AI13" s="20"/>
    </row>
    <row r="14" spans="1:36" x14ac:dyDescent="0.25">
      <c r="A14" s="27">
        <f t="shared" si="2"/>
        <v>773.47261995155247</v>
      </c>
      <c r="B14" s="63"/>
      <c r="C14" s="27">
        <f t="shared" si="3"/>
        <v>-0.28738004844746495</v>
      </c>
      <c r="D14" s="34">
        <f t="shared" ref="D14:D15" si="5">$D$12+(($D$16-$D$12)/($F$16-$F$12))*(F14-$F$12)</f>
        <v>-2.3948337370622078E-2</v>
      </c>
      <c r="E14" s="29">
        <v>12</v>
      </c>
      <c r="F14" s="30">
        <v>87175</v>
      </c>
      <c r="G14" s="29">
        <v>773.76</v>
      </c>
      <c r="H14" s="29">
        <v>12</v>
      </c>
      <c r="I14" s="31">
        <f t="shared" si="4"/>
        <v>2.3949685999260065E-2</v>
      </c>
      <c r="J14" s="27">
        <f t="shared" si="0"/>
        <v>0.2873962319911208</v>
      </c>
      <c r="K14" s="63"/>
      <c r="L14" s="27">
        <f t="shared" si="1"/>
        <v>774.04739623199112</v>
      </c>
      <c r="M14" s="19"/>
      <c r="AD14" s="2"/>
      <c r="AE14" s="10"/>
      <c r="AF14" s="10"/>
      <c r="AG14" s="10"/>
      <c r="AH14" s="10"/>
      <c r="AI14" s="10"/>
    </row>
    <row r="15" spans="1:36" x14ac:dyDescent="0.25">
      <c r="A15" s="27">
        <f t="shared" si="2"/>
        <v>773.55850852235199</v>
      </c>
      <c r="B15" s="63"/>
      <c r="C15" s="27">
        <f t="shared" si="3"/>
        <v>-0.42149147764807121</v>
      </c>
      <c r="D15" s="34">
        <f t="shared" si="5"/>
        <v>-3.5124289804005934E-2</v>
      </c>
      <c r="E15" s="29">
        <v>12</v>
      </c>
      <c r="F15" s="30">
        <v>87200</v>
      </c>
      <c r="G15" s="29">
        <v>773.98</v>
      </c>
      <c r="H15" s="29">
        <v>12</v>
      </c>
      <c r="I15" s="31">
        <f t="shared" si="4"/>
        <v>3.5124418175099599E-2</v>
      </c>
      <c r="J15" s="27">
        <f t="shared" si="0"/>
        <v>0.42149301810119522</v>
      </c>
      <c r="K15" s="63"/>
      <c r="L15" s="27">
        <f t="shared" si="1"/>
        <v>774.40149301810118</v>
      </c>
      <c r="M15" s="24"/>
      <c r="AD15" s="2"/>
      <c r="AE15" s="10"/>
      <c r="AF15" s="10"/>
      <c r="AG15" s="10"/>
      <c r="AH15" s="10"/>
      <c r="AI15" s="10"/>
    </row>
    <row r="16" spans="1:36" x14ac:dyDescent="0.25">
      <c r="A16" s="27">
        <f t="shared" si="2"/>
        <v>773.57439999999997</v>
      </c>
      <c r="B16" s="64"/>
      <c r="C16" s="27">
        <f t="shared" ref="C16" si="6">E16*D16</f>
        <v>-0.43559999999999999</v>
      </c>
      <c r="D16" s="28">
        <v>-3.6299999999999999E-2</v>
      </c>
      <c r="E16" s="29">
        <v>12</v>
      </c>
      <c r="F16" s="30">
        <v>87202.63</v>
      </c>
      <c r="G16" s="29">
        <v>774.01</v>
      </c>
      <c r="H16" s="29">
        <v>12</v>
      </c>
      <c r="I16" s="28">
        <v>3.6299999999999999E-2</v>
      </c>
      <c r="J16" s="27">
        <f t="shared" ref="J16" si="7">H16*I16</f>
        <v>0.43559999999999999</v>
      </c>
      <c r="K16" s="64"/>
      <c r="L16" s="27">
        <f t="shared" si="1"/>
        <v>774.44560000000001</v>
      </c>
      <c r="M16" s="24" t="s">
        <v>14</v>
      </c>
      <c r="AD16" s="2"/>
      <c r="AE16" s="11"/>
      <c r="AF16" s="11"/>
      <c r="AG16" s="11"/>
      <c r="AH16" s="11"/>
      <c r="AI16" s="11"/>
    </row>
    <row r="17" spans="1:35" x14ac:dyDescent="0.25">
      <c r="A17" s="27">
        <f t="shared" si="2"/>
        <v>773.85439999999994</v>
      </c>
      <c r="B17" s="25"/>
      <c r="C17" s="27">
        <f t="shared" si="3"/>
        <v>-0.43559999999999999</v>
      </c>
      <c r="D17" s="28">
        <v>-3.6299999999999999E-2</v>
      </c>
      <c r="E17" s="29">
        <v>12</v>
      </c>
      <c r="F17" s="30">
        <v>87225</v>
      </c>
      <c r="G17" s="29">
        <v>774.29</v>
      </c>
      <c r="H17" s="29">
        <v>12</v>
      </c>
      <c r="I17" s="28">
        <v>3.6299999999999999E-2</v>
      </c>
      <c r="J17" s="27">
        <f t="shared" si="0"/>
        <v>0.43559999999999999</v>
      </c>
      <c r="K17" s="25"/>
      <c r="L17" s="27">
        <f t="shared" si="1"/>
        <v>774.72559999999999</v>
      </c>
      <c r="M17" s="19"/>
      <c r="AD17" s="2"/>
      <c r="AE17" s="10"/>
      <c r="AF17" s="10"/>
      <c r="AG17" s="10"/>
      <c r="AH17" s="10"/>
      <c r="AI17" s="10"/>
    </row>
    <row r="18" spans="1:35" x14ac:dyDescent="0.25">
      <c r="A18" s="27">
        <f t="shared" si="2"/>
        <v>774.24439999999993</v>
      </c>
      <c r="B18" s="25"/>
      <c r="C18" s="27">
        <f t="shared" si="3"/>
        <v>-0.43559999999999999</v>
      </c>
      <c r="D18" s="28">
        <v>-3.6299999999999999E-2</v>
      </c>
      <c r="E18" s="29">
        <v>12</v>
      </c>
      <c r="F18" s="30">
        <v>87250</v>
      </c>
      <c r="G18" s="29">
        <v>774.68</v>
      </c>
      <c r="H18" s="29">
        <v>12</v>
      </c>
      <c r="I18" s="28">
        <v>3.6299999999999999E-2</v>
      </c>
      <c r="J18" s="27">
        <f t="shared" si="0"/>
        <v>0.43559999999999999</v>
      </c>
      <c r="K18" s="25"/>
      <c r="L18" s="27">
        <f t="shared" si="1"/>
        <v>775.11559999999997</v>
      </c>
      <c r="M18" s="22"/>
      <c r="AD18" s="2"/>
      <c r="AE18" s="10"/>
      <c r="AF18" s="10"/>
      <c r="AG18" s="10"/>
      <c r="AH18" s="10"/>
      <c r="AI18" s="10"/>
    </row>
    <row r="19" spans="1:35" x14ac:dyDescent="0.25">
      <c r="A19" s="27">
        <f t="shared" si="2"/>
        <v>774.68439999999998</v>
      </c>
      <c r="B19" s="25"/>
      <c r="C19" s="27">
        <f t="shared" ref="C19" si="8">E19*D19</f>
        <v>-0.43559999999999999</v>
      </c>
      <c r="D19" s="28">
        <v>-3.6299999999999999E-2</v>
      </c>
      <c r="E19" s="29">
        <v>12</v>
      </c>
      <c r="F19" s="30">
        <v>87275</v>
      </c>
      <c r="G19" s="29">
        <v>775.12</v>
      </c>
      <c r="H19" s="29">
        <v>12</v>
      </c>
      <c r="I19" s="28">
        <v>3.6299999999999999E-2</v>
      </c>
      <c r="J19" s="27">
        <f t="shared" ref="J19" si="9">H19*I19</f>
        <v>0.43559999999999999</v>
      </c>
      <c r="K19" s="25"/>
      <c r="L19" s="27">
        <f t="shared" si="1"/>
        <v>775.55560000000003</v>
      </c>
      <c r="M19" s="23"/>
      <c r="AD19" s="2"/>
      <c r="AE19" s="18"/>
      <c r="AF19" s="18"/>
      <c r="AG19" s="18"/>
      <c r="AH19" s="18"/>
      <c r="AI19" s="18"/>
    </row>
    <row r="20" spans="1:35" x14ac:dyDescent="0.25">
      <c r="A20" s="27">
        <f t="shared" si="2"/>
        <v>775.10439999999994</v>
      </c>
      <c r="B20" s="25"/>
      <c r="C20" s="27">
        <f t="shared" ref="C20" si="10">E20*D20</f>
        <v>-0.43559999999999999</v>
      </c>
      <c r="D20" s="28">
        <v>-3.6299999999999999E-2</v>
      </c>
      <c r="E20" s="29">
        <v>12</v>
      </c>
      <c r="F20" s="30">
        <v>87300</v>
      </c>
      <c r="G20" s="29">
        <v>775.54</v>
      </c>
      <c r="H20" s="29">
        <v>12</v>
      </c>
      <c r="I20" s="28">
        <v>3.6299999999999999E-2</v>
      </c>
      <c r="J20" s="27">
        <f t="shared" ref="J20" si="11">H20*I20</f>
        <v>0.43559999999999999</v>
      </c>
      <c r="K20" s="25"/>
      <c r="L20" s="27">
        <f t="shared" si="1"/>
        <v>775.97559999999999</v>
      </c>
      <c r="M20" s="23"/>
      <c r="AD20" s="2"/>
      <c r="AE20" s="2"/>
      <c r="AF20" s="2"/>
      <c r="AG20" s="2"/>
      <c r="AH20" s="2"/>
      <c r="AI20" s="2"/>
    </row>
    <row r="21" spans="1:35" x14ac:dyDescent="0.25">
      <c r="A21" s="27">
        <f t="shared" si="2"/>
        <v>775.45439999999996</v>
      </c>
      <c r="B21" s="25"/>
      <c r="C21" s="27">
        <f t="shared" ref="C21" si="12">E21*D21</f>
        <v>-0.43559999999999999</v>
      </c>
      <c r="D21" s="28">
        <v>-3.6299999999999999E-2</v>
      </c>
      <c r="E21" s="29">
        <v>12</v>
      </c>
      <c r="F21" s="30">
        <v>87325</v>
      </c>
      <c r="G21" s="29">
        <v>775.89</v>
      </c>
      <c r="H21" s="29">
        <v>12</v>
      </c>
      <c r="I21" s="28">
        <v>3.6299999999999999E-2</v>
      </c>
      <c r="J21" s="27">
        <f t="shared" ref="J21:J35" si="13">H21*I21</f>
        <v>0.43559999999999999</v>
      </c>
      <c r="K21" s="25"/>
      <c r="L21" s="27">
        <f t="shared" si="1"/>
        <v>776.32560000000001</v>
      </c>
      <c r="M21" s="23"/>
      <c r="AD21" s="2"/>
      <c r="AE21" s="2"/>
      <c r="AF21" s="2"/>
      <c r="AG21" s="2"/>
      <c r="AH21" s="2"/>
      <c r="AI21" s="2"/>
    </row>
    <row r="22" spans="1:35" x14ac:dyDescent="0.25">
      <c r="A22" s="27">
        <f>G22+C22</f>
        <v>775.67439999999999</v>
      </c>
      <c r="B22" s="25"/>
      <c r="C22" s="27">
        <f>E22*D22</f>
        <v>-0.43559999999999999</v>
      </c>
      <c r="D22" s="28">
        <v>-3.6299999999999999E-2</v>
      </c>
      <c r="E22" s="29">
        <v>12</v>
      </c>
      <c r="F22" s="30">
        <v>87350</v>
      </c>
      <c r="G22" s="29">
        <v>776.11</v>
      </c>
      <c r="H22" s="29">
        <v>12</v>
      </c>
      <c r="I22" s="28">
        <v>3.6299999999999999E-2</v>
      </c>
      <c r="J22" s="27">
        <f t="shared" si="13"/>
        <v>0.43559999999999999</v>
      </c>
      <c r="K22" s="25"/>
      <c r="L22" s="27">
        <f>G22+J22</f>
        <v>776.54560000000004</v>
      </c>
      <c r="M22" s="19"/>
      <c r="AD22" s="2"/>
      <c r="AE22" s="2"/>
      <c r="AF22" s="2"/>
      <c r="AG22" s="2"/>
      <c r="AH22" s="2"/>
      <c r="AI22" s="2"/>
    </row>
    <row r="23" spans="1:35" x14ac:dyDescent="0.25">
      <c r="A23" s="27">
        <f t="shared" ref="A23:A35" si="14">G23+C23</f>
        <v>775.69439999999997</v>
      </c>
      <c r="B23" s="25"/>
      <c r="C23" s="27">
        <f t="shared" ref="C23:C35" si="15">E23*D23</f>
        <v>-0.43559999999999999</v>
      </c>
      <c r="D23" s="28">
        <v>-3.6299999999999999E-2</v>
      </c>
      <c r="E23" s="29">
        <v>12</v>
      </c>
      <c r="F23" s="30">
        <v>87375</v>
      </c>
      <c r="G23" s="29">
        <v>776.13</v>
      </c>
      <c r="H23" s="29">
        <v>12</v>
      </c>
      <c r="I23" s="28">
        <v>3.6299999999999999E-2</v>
      </c>
      <c r="J23" s="27">
        <f t="shared" si="13"/>
        <v>0.43559999999999999</v>
      </c>
      <c r="K23" s="25"/>
      <c r="L23" s="27">
        <f t="shared" ref="L23:L35" si="16">G23+J23</f>
        <v>776.56560000000002</v>
      </c>
      <c r="M23" s="19"/>
      <c r="AD23" s="2"/>
      <c r="AE23" s="2"/>
      <c r="AF23" s="2"/>
      <c r="AG23" s="2"/>
      <c r="AH23" s="2"/>
      <c r="AI23" s="2"/>
    </row>
    <row r="24" spans="1:35" x14ac:dyDescent="0.25">
      <c r="A24" s="27">
        <f t="shared" si="14"/>
        <v>775.50440000000003</v>
      </c>
      <c r="B24" s="25"/>
      <c r="C24" s="27">
        <f t="shared" si="15"/>
        <v>-0.43559999999999999</v>
      </c>
      <c r="D24" s="28">
        <v>-3.6299999999999999E-2</v>
      </c>
      <c r="E24" s="29">
        <v>12</v>
      </c>
      <c r="F24" s="30">
        <v>87400</v>
      </c>
      <c r="G24" s="29">
        <v>775.94</v>
      </c>
      <c r="H24" s="29">
        <v>12</v>
      </c>
      <c r="I24" s="28">
        <v>3.6299999999999999E-2</v>
      </c>
      <c r="J24" s="27">
        <f t="shared" si="13"/>
        <v>0.43559999999999999</v>
      </c>
      <c r="K24" s="25"/>
      <c r="L24" s="27">
        <f t="shared" si="16"/>
        <v>776.37560000000008</v>
      </c>
      <c r="M24" s="22"/>
    </row>
    <row r="25" spans="1:35" x14ac:dyDescent="0.25">
      <c r="A25" s="27">
        <f t="shared" si="14"/>
        <v>775.32439999999997</v>
      </c>
      <c r="B25" s="62" t="s">
        <v>24</v>
      </c>
      <c r="C25" s="27">
        <f t="shared" si="15"/>
        <v>-0.43559999999999999</v>
      </c>
      <c r="D25" s="28">
        <v>-3.6299999999999999E-2</v>
      </c>
      <c r="E25" s="29">
        <v>12</v>
      </c>
      <c r="F25" s="30">
        <v>87421.63</v>
      </c>
      <c r="G25" s="29">
        <v>775.76</v>
      </c>
      <c r="H25" s="29">
        <v>12</v>
      </c>
      <c r="I25" s="28">
        <v>3.6299999999999999E-2</v>
      </c>
      <c r="J25" s="27">
        <f t="shared" si="13"/>
        <v>0.43559999999999999</v>
      </c>
      <c r="K25" s="62" t="s">
        <v>24</v>
      </c>
      <c r="L25" s="27">
        <f t="shared" si="16"/>
        <v>776.19560000000001</v>
      </c>
      <c r="M25" s="23" t="s">
        <v>14</v>
      </c>
    </row>
    <row r="26" spans="1:35" x14ac:dyDescent="0.25">
      <c r="A26" s="27">
        <f t="shared" si="14"/>
        <v>775.31450875507937</v>
      </c>
      <c r="B26" s="63"/>
      <c r="C26" s="27">
        <f t="shared" si="15"/>
        <v>-0.42549124492058921</v>
      </c>
      <c r="D26" s="34">
        <f>$D$25+(($D$32-$D$25)/($F$32-$F$25))*(F26-$F$25)</f>
        <v>-3.5457603743382436E-2</v>
      </c>
      <c r="E26" s="29">
        <v>12</v>
      </c>
      <c r="F26" s="30">
        <v>87425</v>
      </c>
      <c r="G26" s="29">
        <v>775.74</v>
      </c>
      <c r="H26" s="29">
        <v>12</v>
      </c>
      <c r="I26" s="31">
        <f>$I$25+(($I$32-$I$25)/($F$32-$F$25))*(F26-$F$25)</f>
        <v>3.4793646102698639E-2</v>
      </c>
      <c r="J26" s="27">
        <f t="shared" si="13"/>
        <v>0.41752375323238367</v>
      </c>
      <c r="K26" s="63"/>
      <c r="L26" s="27">
        <f t="shared" si="16"/>
        <v>776.15752375323234</v>
      </c>
      <c r="M26" s="19"/>
    </row>
    <row r="27" spans="1:35" x14ac:dyDescent="0.25">
      <c r="A27" s="27">
        <f t="shared" si="14"/>
        <v>775.11949951976362</v>
      </c>
      <c r="B27" s="63"/>
      <c r="C27" s="27">
        <f t="shared" si="15"/>
        <v>-0.35050048023642949</v>
      </c>
      <c r="D27" s="34">
        <f t="shared" ref="D27:D31" si="17">$D$25+(($D$32-$D$25)/($F$32-$F$25))*(F27-$F$25)</f>
        <v>-2.9208373353035791E-2</v>
      </c>
      <c r="E27" s="29">
        <v>12</v>
      </c>
      <c r="F27" s="30">
        <v>87450</v>
      </c>
      <c r="G27" s="29">
        <v>775.47</v>
      </c>
      <c r="H27" s="29">
        <v>12</v>
      </c>
      <c r="I27" s="31">
        <f t="shared" ref="I27:I31" si="18">$I$25+(($I$32-$I$25)/($F$32-$F$25))*(F27-$F$25)</f>
        <v>2.3618913926857107E-2</v>
      </c>
      <c r="J27" s="27">
        <f t="shared" si="13"/>
        <v>0.28342696712228527</v>
      </c>
      <c r="K27" s="63"/>
      <c r="L27" s="27">
        <f t="shared" si="16"/>
        <v>775.75342696712232</v>
      </c>
      <c r="M27" s="19"/>
    </row>
    <row r="28" spans="1:35" x14ac:dyDescent="0.25">
      <c r="A28" s="27">
        <f t="shared" si="14"/>
        <v>775.04588503878836</v>
      </c>
      <c r="B28" s="63"/>
      <c r="C28" s="27">
        <f t="shared" si="15"/>
        <v>-0.31411496121166121</v>
      </c>
      <c r="D28" s="34">
        <f t="shared" si="17"/>
        <v>-2.6176246767638436E-2</v>
      </c>
      <c r="E28" s="29">
        <v>12</v>
      </c>
      <c r="F28" s="30">
        <v>87462.13</v>
      </c>
      <c r="G28" s="29">
        <v>775.36</v>
      </c>
      <c r="H28" s="29">
        <v>12</v>
      </c>
      <c r="I28" s="31">
        <f t="shared" si="18"/>
        <v>1.8196933875136712E-2</v>
      </c>
      <c r="J28" s="27">
        <f t="shared" si="13"/>
        <v>0.21836320650164054</v>
      </c>
      <c r="K28" s="63"/>
      <c r="L28" s="27">
        <f t="shared" si="16"/>
        <v>775.57836320650165</v>
      </c>
      <c r="M28" s="19" t="s">
        <v>12</v>
      </c>
    </row>
    <row r="29" spans="1:35" x14ac:dyDescent="0.25">
      <c r="A29" s="27">
        <f t="shared" si="14"/>
        <v>775.02061322497229</v>
      </c>
      <c r="B29" s="63"/>
      <c r="C29" s="27">
        <f t="shared" si="15"/>
        <v>-0.29938677502772548</v>
      </c>
      <c r="D29" s="34">
        <f t="shared" si="17"/>
        <v>-2.4948897918977121E-2</v>
      </c>
      <c r="E29" s="29">
        <v>12</v>
      </c>
      <c r="F29" s="30">
        <v>87467.04</v>
      </c>
      <c r="G29" s="29">
        <v>775.32</v>
      </c>
      <c r="H29" s="29">
        <v>12</v>
      </c>
      <c r="I29" s="31">
        <f t="shared" si="18"/>
        <v>1.600221647580638E-2</v>
      </c>
      <c r="J29" s="27">
        <f t="shared" si="13"/>
        <v>0.19202659770967656</v>
      </c>
      <c r="K29" s="63"/>
      <c r="L29" s="27">
        <f t="shared" si="16"/>
        <v>775.51202659770968</v>
      </c>
      <c r="M29" s="19"/>
    </row>
    <row r="30" spans="1:35" x14ac:dyDescent="0.25">
      <c r="A30" s="27">
        <f t="shared" si="14"/>
        <v>774.9844902844477</v>
      </c>
      <c r="B30" s="63"/>
      <c r="C30" s="27">
        <f t="shared" si="15"/>
        <v>-0.27550971555226977</v>
      </c>
      <c r="D30" s="34">
        <f t="shared" si="17"/>
        <v>-2.2959142962689149E-2</v>
      </c>
      <c r="E30" s="29">
        <v>12</v>
      </c>
      <c r="F30" s="30">
        <v>87475</v>
      </c>
      <c r="G30" s="29">
        <v>775.26</v>
      </c>
      <c r="H30" s="29">
        <v>12</v>
      </c>
      <c r="I30" s="31">
        <f t="shared" si="18"/>
        <v>1.2444181751015571E-2</v>
      </c>
      <c r="J30" s="27">
        <f t="shared" si="13"/>
        <v>0.14933018101218687</v>
      </c>
      <c r="K30" s="63"/>
      <c r="L30" s="27">
        <f t="shared" si="16"/>
        <v>775.40933018101214</v>
      </c>
      <c r="M30" s="24"/>
      <c r="O30" s="21">
        <f>(F32-F25)/(12*ABS(D25))</f>
        <v>186.43250688703364</v>
      </c>
    </row>
    <row r="31" spans="1:35" x14ac:dyDescent="0.25">
      <c r="A31" s="27">
        <f t="shared" si="14"/>
        <v>774.88948104913197</v>
      </c>
      <c r="B31" s="63"/>
      <c r="C31" s="27">
        <f t="shared" si="15"/>
        <v>-0.20051895086811006</v>
      </c>
      <c r="D31" s="34">
        <f t="shared" si="17"/>
        <v>-1.6709912572342504E-2</v>
      </c>
      <c r="E31" s="29">
        <v>12</v>
      </c>
      <c r="F31" s="30">
        <v>87500</v>
      </c>
      <c r="G31" s="29">
        <v>775.09</v>
      </c>
      <c r="H31" s="29">
        <v>12</v>
      </c>
      <c r="I31" s="31">
        <f t="shared" si="18"/>
        <v>1.2694495751740392E-3</v>
      </c>
      <c r="J31" s="27">
        <f t="shared" si="13"/>
        <v>1.5233394902088471E-2</v>
      </c>
      <c r="K31" s="63"/>
      <c r="L31" s="27">
        <f t="shared" si="16"/>
        <v>775.10523339490214</v>
      </c>
      <c r="M31" s="24"/>
      <c r="O31" s="21">
        <f>(F32-F25)/(12*I25)</f>
        <v>186.43250688703364</v>
      </c>
    </row>
    <row r="32" spans="1:35" x14ac:dyDescent="0.25">
      <c r="A32" s="27">
        <f t="shared" si="14"/>
        <v>774.87800000000004</v>
      </c>
      <c r="B32" s="64"/>
      <c r="C32" s="27">
        <f t="shared" si="15"/>
        <v>-0.192</v>
      </c>
      <c r="D32" s="32">
        <v>-1.6E-2</v>
      </c>
      <c r="E32" s="29">
        <v>12</v>
      </c>
      <c r="F32" s="30">
        <v>87502.84</v>
      </c>
      <c r="G32" s="29">
        <v>775.07</v>
      </c>
      <c r="H32" s="29">
        <v>12</v>
      </c>
      <c r="I32" s="32">
        <v>0</v>
      </c>
      <c r="J32" s="27">
        <f t="shared" si="13"/>
        <v>0</v>
      </c>
      <c r="K32" s="63"/>
      <c r="L32" s="27">
        <f t="shared" si="16"/>
        <v>775.07</v>
      </c>
      <c r="M32" s="19" t="s">
        <v>19</v>
      </c>
    </row>
    <row r="33" spans="1:13" x14ac:dyDescent="0.25">
      <c r="A33" s="27">
        <f t="shared" si="14"/>
        <v>774.798</v>
      </c>
      <c r="B33" s="25"/>
      <c r="C33" s="27">
        <f t="shared" si="15"/>
        <v>-0.192</v>
      </c>
      <c r="D33" s="32">
        <v>-1.6E-2</v>
      </c>
      <c r="E33" s="29">
        <v>12</v>
      </c>
      <c r="F33" s="30">
        <v>87525</v>
      </c>
      <c r="G33" s="29">
        <v>774.99</v>
      </c>
      <c r="H33" s="29">
        <v>12</v>
      </c>
      <c r="I33" s="31">
        <f>$I$32-(ABS($I$34-$I$32)/($F$34-$F$32))*(F33-$F$32)</f>
        <v>-9.9066778429722033E-3</v>
      </c>
      <c r="J33" s="27">
        <f t="shared" si="13"/>
        <v>-0.11888013411566645</v>
      </c>
      <c r="K33" s="63"/>
      <c r="L33" s="27">
        <f t="shared" si="16"/>
        <v>774.87111986588434</v>
      </c>
      <c r="M33" s="22"/>
    </row>
    <row r="34" spans="1:13" x14ac:dyDescent="0.25">
      <c r="A34" s="27">
        <f t="shared" si="14"/>
        <v>774.75800000000004</v>
      </c>
      <c r="B34" s="25"/>
      <c r="C34" s="27">
        <f t="shared" si="15"/>
        <v>-0.192</v>
      </c>
      <c r="D34" s="32">
        <v>-1.6E-2</v>
      </c>
      <c r="E34" s="29">
        <v>12</v>
      </c>
      <c r="F34" s="30">
        <v>87538.63</v>
      </c>
      <c r="G34" s="29">
        <v>774.95</v>
      </c>
      <c r="H34" s="29">
        <v>12</v>
      </c>
      <c r="I34" s="32">
        <v>-1.6E-2</v>
      </c>
      <c r="J34" s="27">
        <f t="shared" si="13"/>
        <v>-0.192</v>
      </c>
      <c r="K34" s="64"/>
      <c r="L34" s="27">
        <f t="shared" si="16"/>
        <v>774.75800000000004</v>
      </c>
      <c r="M34" s="23" t="s">
        <v>21</v>
      </c>
    </row>
    <row r="35" spans="1:13" x14ac:dyDescent="0.25">
      <c r="A35" s="27">
        <f t="shared" si="14"/>
        <v>774.75800000000004</v>
      </c>
      <c r="B35" s="25"/>
      <c r="C35" s="27">
        <f t="shared" si="15"/>
        <v>-0.192</v>
      </c>
      <c r="D35" s="32">
        <v>-1.6E-2</v>
      </c>
      <c r="E35" s="29">
        <v>12</v>
      </c>
      <c r="F35" s="30">
        <v>87540</v>
      </c>
      <c r="G35" s="29">
        <v>774.95</v>
      </c>
      <c r="H35" s="29">
        <v>12</v>
      </c>
      <c r="I35" s="32">
        <v>-1.6E-2</v>
      </c>
      <c r="J35" s="27">
        <f t="shared" si="13"/>
        <v>-0.192</v>
      </c>
      <c r="K35" s="25"/>
      <c r="L35" s="27">
        <f t="shared" si="16"/>
        <v>774.75800000000004</v>
      </c>
      <c r="M35" s="23" t="s">
        <v>15</v>
      </c>
    </row>
    <row r="36" spans="1:13" x14ac:dyDescent="0.25">
      <c r="A36" s="2"/>
      <c r="B36" s="2"/>
      <c r="C36" s="2"/>
      <c r="D36" s="2"/>
      <c r="E36" s="2"/>
      <c r="F36" s="26"/>
      <c r="G36" s="2"/>
      <c r="H36" s="2"/>
      <c r="I36" s="2"/>
      <c r="J36" s="2"/>
      <c r="K36" s="2"/>
      <c r="L36" s="2"/>
      <c r="M36" s="2"/>
    </row>
    <row r="37" spans="1:1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23">
    <mergeCell ref="K25:K34"/>
    <mergeCell ref="B25:B32"/>
    <mergeCell ref="B12:B16"/>
    <mergeCell ref="F4:G4"/>
    <mergeCell ref="H4:L4"/>
    <mergeCell ref="A4:E4"/>
    <mergeCell ref="K6:K16"/>
    <mergeCell ref="M4:M5"/>
    <mergeCell ref="AE8:AI8"/>
    <mergeCell ref="A1:M1"/>
    <mergeCell ref="O1:AA1"/>
    <mergeCell ref="O4:S4"/>
    <mergeCell ref="T4:U4"/>
    <mergeCell ref="V4:Z4"/>
    <mergeCell ref="AA4:AA5"/>
    <mergeCell ref="Q2:U2"/>
    <mergeCell ref="V2:Y2"/>
    <mergeCell ref="P6:P9"/>
    <mergeCell ref="Y6:Y9"/>
    <mergeCell ref="C2:G2"/>
    <mergeCell ref="H2:L2"/>
    <mergeCell ref="A3:M3"/>
    <mergeCell ref="A2:B2"/>
  </mergeCells>
  <phoneticPr fontId="1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085AE-AFE1-4E79-8A2D-838921DE318C}">
  <dimension ref="A1:M34"/>
  <sheetViews>
    <sheetView tabSelected="1" workbookViewId="0">
      <selection activeCell="M34" sqref="A1:M34"/>
    </sheetView>
  </sheetViews>
  <sheetFormatPr defaultRowHeight="15" x14ac:dyDescent="0.25"/>
  <cols>
    <col min="1" max="1" width="9.28515625" bestFit="1" customWidth="1"/>
    <col min="3" max="5" width="9.28515625" bestFit="1" customWidth="1"/>
    <col min="6" max="6" width="9.5703125" bestFit="1" customWidth="1"/>
    <col min="7" max="10" width="9.28515625" bestFit="1" customWidth="1"/>
    <col min="12" max="12" width="9.28515625" bestFit="1" customWidth="1"/>
    <col min="13" max="13" width="17.28515625" bestFit="1" customWidth="1"/>
  </cols>
  <sheetData>
    <row r="1" spans="1:13" x14ac:dyDescent="0.25">
      <c r="A1" s="70" t="s">
        <v>11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</row>
    <row r="2" spans="1:13" x14ac:dyDescent="0.25">
      <c r="A2" s="73"/>
      <c r="B2" s="74"/>
      <c r="C2" s="75" t="s">
        <v>17</v>
      </c>
      <c r="D2" s="76"/>
      <c r="E2" s="76"/>
      <c r="F2" s="76"/>
      <c r="G2" s="77"/>
      <c r="H2" s="75" t="s">
        <v>18</v>
      </c>
      <c r="I2" s="76"/>
      <c r="J2" s="76"/>
      <c r="K2" s="76"/>
      <c r="L2" s="77"/>
      <c r="M2" s="35"/>
    </row>
    <row r="3" spans="1:13" x14ac:dyDescent="0.25">
      <c r="A3" s="78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80"/>
    </row>
    <row r="4" spans="1:13" ht="31.5" customHeight="1" x14ac:dyDescent="0.25">
      <c r="A4" s="81" t="s">
        <v>0</v>
      </c>
      <c r="B4" s="81"/>
      <c r="C4" s="81"/>
      <c r="D4" s="81"/>
      <c r="E4" s="81"/>
      <c r="F4" s="82" t="s">
        <v>1</v>
      </c>
      <c r="G4" s="82"/>
      <c r="H4" s="81" t="s">
        <v>2</v>
      </c>
      <c r="I4" s="81"/>
      <c r="J4" s="81"/>
      <c r="K4" s="81"/>
      <c r="L4" s="81"/>
      <c r="M4" s="83" t="s">
        <v>3</v>
      </c>
    </row>
    <row r="5" spans="1:13" ht="90" customHeight="1" x14ac:dyDescent="0.25">
      <c r="A5" s="36" t="s">
        <v>4</v>
      </c>
      <c r="B5" s="36" t="s">
        <v>5</v>
      </c>
      <c r="C5" s="36" t="s">
        <v>6</v>
      </c>
      <c r="D5" s="36" t="s">
        <v>7</v>
      </c>
      <c r="E5" s="36" t="s">
        <v>8</v>
      </c>
      <c r="F5" s="36" t="s">
        <v>9</v>
      </c>
      <c r="G5" s="36" t="s">
        <v>10</v>
      </c>
      <c r="H5" s="36" t="s">
        <v>8</v>
      </c>
      <c r="I5" s="36" t="s">
        <v>7</v>
      </c>
      <c r="J5" s="36" t="s">
        <v>6</v>
      </c>
      <c r="K5" s="36" t="s">
        <v>5</v>
      </c>
      <c r="L5" s="36" t="s">
        <v>4</v>
      </c>
      <c r="M5" s="83"/>
    </row>
    <row r="6" spans="1:13" x14ac:dyDescent="0.25">
      <c r="A6" s="46">
        <f>G6+C6</f>
        <v>773.30799999999999</v>
      </c>
      <c r="B6" s="37"/>
      <c r="C6" s="46">
        <f>E6*D6</f>
        <v>-0.192</v>
      </c>
      <c r="D6" s="38">
        <v>-1.6E-2</v>
      </c>
      <c r="E6" s="39">
        <v>12</v>
      </c>
      <c r="F6" s="40">
        <v>87085</v>
      </c>
      <c r="G6" s="39">
        <v>773.5</v>
      </c>
      <c r="H6" s="39">
        <v>12</v>
      </c>
      <c r="I6" s="38">
        <v>-1.6E-2</v>
      </c>
      <c r="J6" s="46">
        <f t="shared" ref="J6:J34" si="0">H6*I6</f>
        <v>-0.192</v>
      </c>
      <c r="K6" s="37"/>
      <c r="L6" s="46">
        <f>G6+J6</f>
        <v>773.30799999999999</v>
      </c>
      <c r="M6" s="41"/>
    </row>
    <row r="7" spans="1:13" x14ac:dyDescent="0.25">
      <c r="A7" s="46">
        <f>G7+C7</f>
        <v>773.30799999999999</v>
      </c>
      <c r="B7" s="37"/>
      <c r="C7" s="46">
        <f t="shared" ref="C7:C21" si="1">E7*D7</f>
        <v>-0.192</v>
      </c>
      <c r="D7" s="38">
        <v>-1.6E-2</v>
      </c>
      <c r="E7" s="39">
        <v>12</v>
      </c>
      <c r="F7" s="40">
        <v>87085.63</v>
      </c>
      <c r="G7" s="39">
        <v>773.5</v>
      </c>
      <c r="H7" s="39">
        <v>12</v>
      </c>
      <c r="I7" s="42">
        <f>$I$6+(($I$9-$I$6)/($F$9-$F$6))*(F7-$F$6)</f>
        <v>-1.5723228995055603E-2</v>
      </c>
      <c r="J7" s="46">
        <f t="shared" si="0"/>
        <v>-0.18867874794066725</v>
      </c>
      <c r="K7" s="67" t="s">
        <v>24</v>
      </c>
      <c r="L7" s="46">
        <f t="shared" ref="L7:L21" si="2">G7+J7</f>
        <v>773.31132125205932</v>
      </c>
      <c r="M7" s="41" t="s">
        <v>22</v>
      </c>
    </row>
    <row r="8" spans="1:13" x14ac:dyDescent="0.25">
      <c r="A8" s="46">
        <f t="shared" ref="A8:A21" si="3">G8+C8</f>
        <v>773.37800000000004</v>
      </c>
      <c r="B8" s="37"/>
      <c r="C8" s="46">
        <f t="shared" si="1"/>
        <v>-0.192</v>
      </c>
      <c r="D8" s="38">
        <v>-1.6E-2</v>
      </c>
      <c r="E8" s="39">
        <v>12</v>
      </c>
      <c r="F8" s="40">
        <v>87100</v>
      </c>
      <c r="G8" s="39">
        <v>773.57</v>
      </c>
      <c r="H8" s="39">
        <v>12</v>
      </c>
      <c r="I8" s="42">
        <f>$I$6+(($I$9-$I$6)/($F$9-$F$6))*(F8-$F$6)</f>
        <v>-9.4102141680392232E-3</v>
      </c>
      <c r="J8" s="46">
        <f t="shared" si="0"/>
        <v>-0.11292257001647069</v>
      </c>
      <c r="K8" s="68"/>
      <c r="L8" s="46">
        <f t="shared" si="2"/>
        <v>773.45707742998354</v>
      </c>
      <c r="M8" s="41"/>
    </row>
    <row r="9" spans="1:13" x14ac:dyDescent="0.25">
      <c r="A9" s="46">
        <f t="shared" si="3"/>
        <v>773.46799999999996</v>
      </c>
      <c r="B9" s="37"/>
      <c r="C9" s="46">
        <f t="shared" si="1"/>
        <v>-0.192</v>
      </c>
      <c r="D9" s="38">
        <v>-1.6E-2</v>
      </c>
      <c r="E9" s="39">
        <v>12</v>
      </c>
      <c r="F9" s="40">
        <v>87121.42</v>
      </c>
      <c r="G9" s="39">
        <v>773.66</v>
      </c>
      <c r="H9" s="39">
        <v>12</v>
      </c>
      <c r="I9" s="42">
        <v>0</v>
      </c>
      <c r="J9" s="46">
        <f t="shared" si="0"/>
        <v>0</v>
      </c>
      <c r="K9" s="68"/>
      <c r="L9" s="46">
        <f t="shared" si="2"/>
        <v>773.66</v>
      </c>
      <c r="M9" s="43" t="s">
        <v>19</v>
      </c>
    </row>
    <row r="10" spans="1:13" x14ac:dyDescent="0.25">
      <c r="A10" s="46">
        <f t="shared" si="3"/>
        <v>773.47799999999995</v>
      </c>
      <c r="B10" s="37"/>
      <c r="C10" s="46">
        <f t="shared" si="1"/>
        <v>-0.192</v>
      </c>
      <c r="D10" s="38">
        <v>-1.6E-2</v>
      </c>
      <c r="E10" s="39">
        <v>12</v>
      </c>
      <c r="F10" s="40">
        <v>87125</v>
      </c>
      <c r="G10" s="39">
        <v>773.67</v>
      </c>
      <c r="H10" s="39">
        <v>12</v>
      </c>
      <c r="I10" s="42">
        <f>$I$9+(($I$16-$I$9)/($F$16-$F$9))*(F10-$F$9)</f>
        <v>1.6002216475810014E-3</v>
      </c>
      <c r="J10" s="46">
        <f t="shared" si="0"/>
        <v>1.9202659770972016E-2</v>
      </c>
      <c r="K10" s="68"/>
      <c r="L10" s="46">
        <f t="shared" si="2"/>
        <v>773.6892026597709</v>
      </c>
      <c r="M10" s="43"/>
    </row>
    <row r="11" spans="1:13" x14ac:dyDescent="0.25">
      <c r="A11" s="46">
        <f t="shared" si="3"/>
        <v>773.48799999999994</v>
      </c>
      <c r="B11" s="37"/>
      <c r="C11" s="46">
        <f t="shared" si="1"/>
        <v>-0.192</v>
      </c>
      <c r="D11" s="38">
        <v>-1.6E-2</v>
      </c>
      <c r="E11" s="39">
        <v>12</v>
      </c>
      <c r="F11" s="40">
        <v>87150</v>
      </c>
      <c r="G11" s="39">
        <v>773.68</v>
      </c>
      <c r="H11" s="39">
        <v>12</v>
      </c>
      <c r="I11" s="42">
        <f t="shared" ref="I11:I15" si="4">$I$9+(($I$16-$I$9)/($F$16-$F$9))*(F11-$F$9)</f>
        <v>1.2774953823420533E-2</v>
      </c>
      <c r="J11" s="46">
        <f t="shared" si="0"/>
        <v>0.15329944588104641</v>
      </c>
      <c r="K11" s="68"/>
      <c r="L11" s="46">
        <f t="shared" si="2"/>
        <v>773.83329944588104</v>
      </c>
      <c r="M11" s="41"/>
    </row>
    <row r="12" spans="1:13" x14ac:dyDescent="0.25">
      <c r="A12" s="46">
        <f t="shared" si="3"/>
        <v>773.48799999999994</v>
      </c>
      <c r="B12" s="67" t="s">
        <v>24</v>
      </c>
      <c r="C12" s="46">
        <f t="shared" si="1"/>
        <v>-0.192</v>
      </c>
      <c r="D12" s="38">
        <v>-1.6E-2</v>
      </c>
      <c r="E12" s="39">
        <v>12</v>
      </c>
      <c r="F12" s="40">
        <v>87157.22</v>
      </c>
      <c r="G12" s="39">
        <v>773.68</v>
      </c>
      <c r="H12" s="39">
        <v>12</v>
      </c>
      <c r="I12" s="42">
        <f t="shared" si="4"/>
        <v>1.6002216475803511E-2</v>
      </c>
      <c r="J12" s="46">
        <f t="shared" si="0"/>
        <v>0.19202659770964214</v>
      </c>
      <c r="K12" s="68"/>
      <c r="L12" s="46">
        <f t="shared" si="2"/>
        <v>773.87202659770958</v>
      </c>
      <c r="M12" s="41"/>
    </row>
    <row r="13" spans="1:13" x14ac:dyDescent="0.25">
      <c r="A13" s="46">
        <f t="shared" si="3"/>
        <v>773.48166051530507</v>
      </c>
      <c r="B13" s="68"/>
      <c r="C13" s="46">
        <f t="shared" si="1"/>
        <v>-0.21833948469501779</v>
      </c>
      <c r="D13" s="38">
        <f>$D$12+(($D$16-$D$12)/($F$16-$F$12))*(F13-$F$12)</f>
        <v>-1.8194957057918151E-2</v>
      </c>
      <c r="E13" s="39">
        <v>12</v>
      </c>
      <c r="F13" s="40">
        <v>87162.13</v>
      </c>
      <c r="G13" s="39">
        <v>773.7</v>
      </c>
      <c r="H13" s="39">
        <v>12</v>
      </c>
      <c r="I13" s="42">
        <f>$I$9+(($I$16-$I$9)/($F$16-$F$9))*(F13-$F$9)</f>
        <v>1.8196933875139955E-2</v>
      </c>
      <c r="J13" s="46">
        <f t="shared" si="0"/>
        <v>0.21836320650167945</v>
      </c>
      <c r="K13" s="68"/>
      <c r="L13" s="46">
        <f t="shared" si="2"/>
        <v>773.91836320650168</v>
      </c>
      <c r="M13" s="41" t="s">
        <v>20</v>
      </c>
    </row>
    <row r="14" spans="1:13" x14ac:dyDescent="0.25">
      <c r="A14" s="46">
        <f t="shared" si="3"/>
        <v>773.47261995155247</v>
      </c>
      <c r="B14" s="68"/>
      <c r="C14" s="46">
        <f t="shared" si="1"/>
        <v>-0.28738004844746495</v>
      </c>
      <c r="D14" s="38">
        <f t="shared" ref="D14:D15" si="5">$D$12+(($D$16-$D$12)/($F$16-$F$12))*(F14-$F$12)</f>
        <v>-2.3948337370622078E-2</v>
      </c>
      <c r="E14" s="39">
        <v>12</v>
      </c>
      <c r="F14" s="40">
        <v>87175</v>
      </c>
      <c r="G14" s="39">
        <v>773.76</v>
      </c>
      <c r="H14" s="39">
        <v>12</v>
      </c>
      <c r="I14" s="42">
        <f t="shared" si="4"/>
        <v>2.3949685999260065E-2</v>
      </c>
      <c r="J14" s="46">
        <f t="shared" si="0"/>
        <v>0.2873962319911208</v>
      </c>
      <c r="K14" s="68"/>
      <c r="L14" s="46">
        <f t="shared" si="2"/>
        <v>774.04739623199112</v>
      </c>
      <c r="M14" s="41"/>
    </row>
    <row r="15" spans="1:13" x14ac:dyDescent="0.25">
      <c r="A15" s="46">
        <f t="shared" si="3"/>
        <v>773.55850852235199</v>
      </c>
      <c r="B15" s="68"/>
      <c r="C15" s="46">
        <f t="shared" si="1"/>
        <v>-0.42149147764807121</v>
      </c>
      <c r="D15" s="38">
        <f t="shared" si="5"/>
        <v>-3.5124289804005934E-2</v>
      </c>
      <c r="E15" s="39">
        <v>12</v>
      </c>
      <c r="F15" s="40">
        <v>87200</v>
      </c>
      <c r="G15" s="39">
        <v>773.98</v>
      </c>
      <c r="H15" s="39">
        <v>12</v>
      </c>
      <c r="I15" s="42">
        <f t="shared" si="4"/>
        <v>3.5124418175099599E-2</v>
      </c>
      <c r="J15" s="46">
        <f t="shared" si="0"/>
        <v>0.42149301810119522</v>
      </c>
      <c r="K15" s="68"/>
      <c r="L15" s="46">
        <f t="shared" si="2"/>
        <v>774.40149301810118</v>
      </c>
      <c r="M15" s="44"/>
    </row>
    <row r="16" spans="1:13" x14ac:dyDescent="0.25">
      <c r="A16" s="46">
        <f t="shared" si="3"/>
        <v>773.57439999999997</v>
      </c>
      <c r="B16" s="69"/>
      <c r="C16" s="46">
        <f t="shared" si="1"/>
        <v>-0.43559999999999999</v>
      </c>
      <c r="D16" s="38">
        <v>-3.6299999999999999E-2</v>
      </c>
      <c r="E16" s="39">
        <v>12</v>
      </c>
      <c r="F16" s="40">
        <v>87202.63</v>
      </c>
      <c r="G16" s="39">
        <v>774.01</v>
      </c>
      <c r="H16" s="39">
        <v>12</v>
      </c>
      <c r="I16" s="38">
        <v>3.6299999999999999E-2</v>
      </c>
      <c r="J16" s="46">
        <f t="shared" si="0"/>
        <v>0.43559999999999999</v>
      </c>
      <c r="K16" s="69"/>
      <c r="L16" s="46">
        <f t="shared" si="2"/>
        <v>774.44560000000001</v>
      </c>
      <c r="M16" s="44" t="s">
        <v>23</v>
      </c>
    </row>
    <row r="17" spans="1:13" x14ac:dyDescent="0.25">
      <c r="A17" s="46">
        <f t="shared" si="3"/>
        <v>773.85439999999994</v>
      </c>
      <c r="B17" s="37"/>
      <c r="C17" s="46">
        <f t="shared" si="1"/>
        <v>-0.43559999999999999</v>
      </c>
      <c r="D17" s="38">
        <v>-3.6299999999999999E-2</v>
      </c>
      <c r="E17" s="39">
        <v>12</v>
      </c>
      <c r="F17" s="40">
        <v>87225</v>
      </c>
      <c r="G17" s="39">
        <v>774.29</v>
      </c>
      <c r="H17" s="39">
        <v>12</v>
      </c>
      <c r="I17" s="38">
        <v>3.6299999999999999E-2</v>
      </c>
      <c r="J17" s="46">
        <f t="shared" si="0"/>
        <v>0.43559999999999999</v>
      </c>
      <c r="K17" s="37"/>
      <c r="L17" s="46">
        <f t="shared" si="2"/>
        <v>774.72559999999999</v>
      </c>
      <c r="M17" s="41"/>
    </row>
    <row r="18" spans="1:13" x14ac:dyDescent="0.25">
      <c r="A18" s="46">
        <f t="shared" si="3"/>
        <v>774.24439999999993</v>
      </c>
      <c r="B18" s="37"/>
      <c r="C18" s="46">
        <f t="shared" si="1"/>
        <v>-0.43559999999999999</v>
      </c>
      <c r="D18" s="38">
        <v>-3.6299999999999999E-2</v>
      </c>
      <c r="E18" s="39">
        <v>12</v>
      </c>
      <c r="F18" s="40">
        <v>87250</v>
      </c>
      <c r="G18" s="39">
        <v>774.68</v>
      </c>
      <c r="H18" s="39">
        <v>12</v>
      </c>
      <c r="I18" s="38">
        <v>3.6299999999999999E-2</v>
      </c>
      <c r="J18" s="46">
        <f t="shared" si="0"/>
        <v>0.43559999999999999</v>
      </c>
      <c r="K18" s="37"/>
      <c r="L18" s="46">
        <f t="shared" si="2"/>
        <v>775.11559999999997</v>
      </c>
      <c r="M18" s="45"/>
    </row>
    <row r="19" spans="1:13" x14ac:dyDescent="0.25">
      <c r="A19" s="46">
        <f t="shared" si="3"/>
        <v>774.68439999999998</v>
      </c>
      <c r="B19" s="37"/>
      <c r="C19" s="46">
        <f t="shared" si="1"/>
        <v>-0.43559999999999999</v>
      </c>
      <c r="D19" s="38">
        <v>-3.6299999999999999E-2</v>
      </c>
      <c r="E19" s="39">
        <v>12</v>
      </c>
      <c r="F19" s="40">
        <v>87275</v>
      </c>
      <c r="G19" s="39">
        <v>775.12</v>
      </c>
      <c r="H19" s="39">
        <v>12</v>
      </c>
      <c r="I19" s="38">
        <v>3.6299999999999999E-2</v>
      </c>
      <c r="J19" s="46">
        <f t="shared" si="0"/>
        <v>0.43559999999999999</v>
      </c>
      <c r="K19" s="37"/>
      <c r="L19" s="46">
        <f t="shared" si="2"/>
        <v>775.55560000000003</v>
      </c>
      <c r="M19" s="43"/>
    </row>
    <row r="20" spans="1:13" x14ac:dyDescent="0.25">
      <c r="A20" s="46">
        <f t="shared" si="3"/>
        <v>775.10439999999994</v>
      </c>
      <c r="B20" s="37"/>
      <c r="C20" s="46">
        <f t="shared" si="1"/>
        <v>-0.43559999999999999</v>
      </c>
      <c r="D20" s="38">
        <v>-3.6299999999999999E-2</v>
      </c>
      <c r="E20" s="39">
        <v>12</v>
      </c>
      <c r="F20" s="40">
        <v>87300</v>
      </c>
      <c r="G20" s="39">
        <v>775.54</v>
      </c>
      <c r="H20" s="39">
        <v>12</v>
      </c>
      <c r="I20" s="38">
        <v>3.6299999999999999E-2</v>
      </c>
      <c r="J20" s="46">
        <f t="shared" si="0"/>
        <v>0.43559999999999999</v>
      </c>
      <c r="K20" s="37"/>
      <c r="L20" s="46">
        <f t="shared" si="2"/>
        <v>775.97559999999999</v>
      </c>
      <c r="M20" s="43"/>
    </row>
    <row r="21" spans="1:13" x14ac:dyDescent="0.25">
      <c r="A21" s="46">
        <f t="shared" si="3"/>
        <v>775.45439999999996</v>
      </c>
      <c r="B21" s="37"/>
      <c r="C21" s="46">
        <f t="shared" si="1"/>
        <v>-0.43559999999999999</v>
      </c>
      <c r="D21" s="38">
        <v>-3.6299999999999999E-2</v>
      </c>
      <c r="E21" s="39">
        <v>12</v>
      </c>
      <c r="F21" s="40">
        <v>87325</v>
      </c>
      <c r="G21" s="39">
        <v>775.89</v>
      </c>
      <c r="H21" s="39">
        <v>12</v>
      </c>
      <c r="I21" s="38">
        <v>3.6299999999999999E-2</v>
      </c>
      <c r="J21" s="46">
        <f t="shared" si="0"/>
        <v>0.43559999999999999</v>
      </c>
      <c r="K21" s="37"/>
      <c r="L21" s="46">
        <f t="shared" si="2"/>
        <v>776.32560000000001</v>
      </c>
      <c r="M21" s="43"/>
    </row>
    <row r="22" spans="1:13" x14ac:dyDescent="0.25">
      <c r="A22" s="46">
        <f>G22+C22</f>
        <v>775.67439999999999</v>
      </c>
      <c r="B22" s="37"/>
      <c r="C22" s="46">
        <f>E22*D22</f>
        <v>-0.43559999999999999</v>
      </c>
      <c r="D22" s="38">
        <v>-3.6299999999999999E-2</v>
      </c>
      <c r="E22" s="39">
        <v>12</v>
      </c>
      <c r="F22" s="40">
        <v>87350</v>
      </c>
      <c r="G22" s="39">
        <v>776.11</v>
      </c>
      <c r="H22" s="39">
        <v>12</v>
      </c>
      <c r="I22" s="38">
        <v>3.6299999999999999E-2</v>
      </c>
      <c r="J22" s="46">
        <f t="shared" si="0"/>
        <v>0.43559999999999999</v>
      </c>
      <c r="K22" s="37"/>
      <c r="L22" s="46">
        <f>G22+J22</f>
        <v>776.54560000000004</v>
      </c>
      <c r="M22" s="41"/>
    </row>
    <row r="23" spans="1:13" x14ac:dyDescent="0.25">
      <c r="A23" s="46">
        <f t="shared" ref="A23:A34" si="6">G23+C23</f>
        <v>775.69439999999997</v>
      </c>
      <c r="B23" s="37"/>
      <c r="C23" s="46">
        <f t="shared" ref="C23:C34" si="7">E23*D23</f>
        <v>-0.43559999999999999</v>
      </c>
      <c r="D23" s="38">
        <v>-3.6299999999999999E-2</v>
      </c>
      <c r="E23" s="39">
        <v>12</v>
      </c>
      <c r="F23" s="40">
        <v>87375</v>
      </c>
      <c r="G23" s="39">
        <v>776.13</v>
      </c>
      <c r="H23" s="39">
        <v>12</v>
      </c>
      <c r="I23" s="38">
        <v>3.6299999999999999E-2</v>
      </c>
      <c r="J23" s="46">
        <f t="shared" si="0"/>
        <v>0.43559999999999999</v>
      </c>
      <c r="K23" s="37"/>
      <c r="L23" s="46">
        <f t="shared" ref="L23:L34" si="8">G23+J23</f>
        <v>776.56560000000002</v>
      </c>
      <c r="M23" s="41"/>
    </row>
    <row r="24" spans="1:13" x14ac:dyDescent="0.25">
      <c r="A24" s="46">
        <f t="shared" si="6"/>
        <v>775.50440000000003</v>
      </c>
      <c r="B24" s="37"/>
      <c r="C24" s="46">
        <f t="shared" si="7"/>
        <v>-0.43559999999999999</v>
      </c>
      <c r="D24" s="38">
        <v>-3.6299999999999999E-2</v>
      </c>
      <c r="E24" s="39">
        <v>12</v>
      </c>
      <c r="F24" s="40">
        <v>87400</v>
      </c>
      <c r="G24" s="39">
        <v>775.94</v>
      </c>
      <c r="H24" s="39">
        <v>12</v>
      </c>
      <c r="I24" s="38">
        <v>3.6299999999999999E-2</v>
      </c>
      <c r="J24" s="46">
        <f t="shared" si="0"/>
        <v>0.43559999999999999</v>
      </c>
      <c r="K24" s="37"/>
      <c r="L24" s="46">
        <f t="shared" si="8"/>
        <v>776.37560000000008</v>
      </c>
      <c r="M24" s="45"/>
    </row>
    <row r="25" spans="1:13" x14ac:dyDescent="0.25">
      <c r="A25" s="46">
        <f t="shared" si="6"/>
        <v>775.32439999999997</v>
      </c>
      <c r="B25" s="67" t="s">
        <v>24</v>
      </c>
      <c r="C25" s="46">
        <f t="shared" si="7"/>
        <v>-0.43559999999999999</v>
      </c>
      <c r="D25" s="38">
        <v>-3.6299999999999999E-2</v>
      </c>
      <c r="E25" s="39">
        <v>12</v>
      </c>
      <c r="F25" s="40">
        <v>87421.63</v>
      </c>
      <c r="G25" s="39">
        <v>775.76</v>
      </c>
      <c r="H25" s="39">
        <v>12</v>
      </c>
      <c r="I25" s="38">
        <v>3.6299999999999999E-2</v>
      </c>
      <c r="J25" s="46">
        <f t="shared" si="0"/>
        <v>0.43559999999999999</v>
      </c>
      <c r="K25" s="67" t="s">
        <v>24</v>
      </c>
      <c r="L25" s="46">
        <f t="shared" si="8"/>
        <v>776.19560000000001</v>
      </c>
      <c r="M25" s="43" t="s">
        <v>16</v>
      </c>
    </row>
    <row r="26" spans="1:13" x14ac:dyDescent="0.25">
      <c r="A26" s="46">
        <f t="shared" si="6"/>
        <v>775.31450875507937</v>
      </c>
      <c r="B26" s="68"/>
      <c r="C26" s="46">
        <f t="shared" si="7"/>
        <v>-0.42549124492058921</v>
      </c>
      <c r="D26" s="38">
        <f>$D$25+(($D$32-$D$25)/($F$32-$F$25))*(F26-$F$25)</f>
        <v>-3.5457603743382436E-2</v>
      </c>
      <c r="E26" s="39">
        <v>12</v>
      </c>
      <c r="F26" s="40">
        <v>87425</v>
      </c>
      <c r="G26" s="39">
        <v>775.74</v>
      </c>
      <c r="H26" s="39">
        <v>12</v>
      </c>
      <c r="I26" s="42">
        <f>$I$25+(($I$32-$I$25)/($F$32-$F$25))*(F26-$F$25)</f>
        <v>3.4793646102698639E-2</v>
      </c>
      <c r="J26" s="46">
        <f t="shared" si="0"/>
        <v>0.41752375323238367</v>
      </c>
      <c r="K26" s="68"/>
      <c r="L26" s="46">
        <f t="shared" si="8"/>
        <v>776.15752375323234</v>
      </c>
      <c r="M26" s="41"/>
    </row>
    <row r="27" spans="1:13" x14ac:dyDescent="0.25">
      <c r="A27" s="46">
        <f t="shared" si="6"/>
        <v>775.11949951976362</v>
      </c>
      <c r="B27" s="68"/>
      <c r="C27" s="46">
        <f t="shared" si="7"/>
        <v>-0.35050048023642949</v>
      </c>
      <c r="D27" s="38">
        <f t="shared" ref="D27:D31" si="9">$D$25+(($D$32-$D$25)/($F$32-$F$25))*(F27-$F$25)</f>
        <v>-2.9208373353035791E-2</v>
      </c>
      <c r="E27" s="39">
        <v>12</v>
      </c>
      <c r="F27" s="40">
        <v>87450</v>
      </c>
      <c r="G27" s="39">
        <v>775.47</v>
      </c>
      <c r="H27" s="39">
        <v>12</v>
      </c>
      <c r="I27" s="42">
        <f t="shared" ref="I27:I31" si="10">$I$25+(($I$32-$I$25)/($F$32-$F$25))*(F27-$F$25)</f>
        <v>2.3618913926857107E-2</v>
      </c>
      <c r="J27" s="46">
        <f t="shared" si="0"/>
        <v>0.28342696712228527</v>
      </c>
      <c r="K27" s="68"/>
      <c r="L27" s="46">
        <f t="shared" si="8"/>
        <v>775.75342696712232</v>
      </c>
      <c r="M27" s="41"/>
    </row>
    <row r="28" spans="1:13" x14ac:dyDescent="0.25">
      <c r="A28" s="46">
        <f t="shared" si="6"/>
        <v>775.04588503878836</v>
      </c>
      <c r="B28" s="68"/>
      <c r="C28" s="46">
        <f t="shared" si="7"/>
        <v>-0.31411496121166121</v>
      </c>
      <c r="D28" s="38">
        <f t="shared" si="9"/>
        <v>-2.6176246767638436E-2</v>
      </c>
      <c r="E28" s="39">
        <v>12</v>
      </c>
      <c r="F28" s="40">
        <v>87462.13</v>
      </c>
      <c r="G28" s="39">
        <v>775.36</v>
      </c>
      <c r="H28" s="39">
        <v>12</v>
      </c>
      <c r="I28" s="42">
        <f t="shared" si="10"/>
        <v>1.8196933875136712E-2</v>
      </c>
      <c r="J28" s="46">
        <f t="shared" si="0"/>
        <v>0.21836320650164054</v>
      </c>
      <c r="K28" s="68"/>
      <c r="L28" s="46">
        <f t="shared" si="8"/>
        <v>775.57836320650165</v>
      </c>
      <c r="M28" s="41" t="s">
        <v>12</v>
      </c>
    </row>
    <row r="29" spans="1:13" x14ac:dyDescent="0.25">
      <c r="A29" s="46">
        <f t="shared" si="6"/>
        <v>775.02061322497229</v>
      </c>
      <c r="B29" s="68"/>
      <c r="C29" s="46">
        <f t="shared" si="7"/>
        <v>-0.29938677502772548</v>
      </c>
      <c r="D29" s="38">
        <f t="shared" si="9"/>
        <v>-2.4948897918977121E-2</v>
      </c>
      <c r="E29" s="39">
        <v>12</v>
      </c>
      <c r="F29" s="40">
        <v>87467.04</v>
      </c>
      <c r="G29" s="39">
        <v>775.32</v>
      </c>
      <c r="H29" s="39">
        <v>12</v>
      </c>
      <c r="I29" s="42">
        <f t="shared" si="10"/>
        <v>1.600221647580638E-2</v>
      </c>
      <c r="J29" s="46">
        <f t="shared" si="0"/>
        <v>0.19202659770967656</v>
      </c>
      <c r="K29" s="68"/>
      <c r="L29" s="46">
        <f t="shared" si="8"/>
        <v>775.51202659770968</v>
      </c>
      <c r="M29" s="41"/>
    </row>
    <row r="30" spans="1:13" x14ac:dyDescent="0.25">
      <c r="A30" s="46">
        <f t="shared" si="6"/>
        <v>774.9844902844477</v>
      </c>
      <c r="B30" s="68"/>
      <c r="C30" s="46">
        <f t="shared" si="7"/>
        <v>-0.27550971555226977</v>
      </c>
      <c r="D30" s="38">
        <f t="shared" si="9"/>
        <v>-2.2959142962689149E-2</v>
      </c>
      <c r="E30" s="39">
        <v>12</v>
      </c>
      <c r="F30" s="40">
        <v>87475</v>
      </c>
      <c r="G30" s="39">
        <v>775.26</v>
      </c>
      <c r="H30" s="39">
        <v>12</v>
      </c>
      <c r="I30" s="42">
        <f t="shared" si="10"/>
        <v>1.2444181751015571E-2</v>
      </c>
      <c r="J30" s="46">
        <f t="shared" si="0"/>
        <v>0.14933018101218687</v>
      </c>
      <c r="K30" s="68"/>
      <c r="L30" s="46">
        <f t="shared" si="8"/>
        <v>775.40933018101214</v>
      </c>
      <c r="M30" s="44"/>
    </row>
    <row r="31" spans="1:13" x14ac:dyDescent="0.25">
      <c r="A31" s="46">
        <f t="shared" si="6"/>
        <v>774.88948104913197</v>
      </c>
      <c r="B31" s="68"/>
      <c r="C31" s="46">
        <f t="shared" si="7"/>
        <v>-0.20051895086811006</v>
      </c>
      <c r="D31" s="38">
        <f t="shared" si="9"/>
        <v>-1.6709912572342504E-2</v>
      </c>
      <c r="E31" s="39">
        <v>12</v>
      </c>
      <c r="F31" s="40">
        <v>87500</v>
      </c>
      <c r="G31" s="39">
        <v>775.09</v>
      </c>
      <c r="H31" s="39">
        <v>12</v>
      </c>
      <c r="I31" s="42">
        <f t="shared" si="10"/>
        <v>1.2694495751740392E-3</v>
      </c>
      <c r="J31" s="46">
        <f t="shared" si="0"/>
        <v>1.5233394902088471E-2</v>
      </c>
      <c r="K31" s="68"/>
      <c r="L31" s="46">
        <f t="shared" si="8"/>
        <v>775.10523339490214</v>
      </c>
      <c r="M31" s="44"/>
    </row>
    <row r="32" spans="1:13" x14ac:dyDescent="0.25">
      <c r="A32" s="46">
        <f t="shared" si="6"/>
        <v>774.87800000000004</v>
      </c>
      <c r="B32" s="69"/>
      <c r="C32" s="46">
        <f t="shared" si="7"/>
        <v>-0.192</v>
      </c>
      <c r="D32" s="42">
        <v>-1.6E-2</v>
      </c>
      <c r="E32" s="39">
        <v>12</v>
      </c>
      <c r="F32" s="40">
        <v>87502.84</v>
      </c>
      <c r="G32" s="39">
        <v>775.07</v>
      </c>
      <c r="H32" s="39">
        <v>12</v>
      </c>
      <c r="I32" s="42">
        <v>0</v>
      </c>
      <c r="J32" s="46">
        <f t="shared" si="0"/>
        <v>0</v>
      </c>
      <c r="K32" s="68"/>
      <c r="L32" s="46">
        <f t="shared" si="8"/>
        <v>775.07</v>
      </c>
      <c r="M32" s="41" t="s">
        <v>19</v>
      </c>
    </row>
    <row r="33" spans="1:13" x14ac:dyDescent="0.25">
      <c r="A33" s="46">
        <f t="shared" si="6"/>
        <v>774.798</v>
      </c>
      <c r="B33" s="37"/>
      <c r="C33" s="46">
        <f t="shared" si="7"/>
        <v>-0.192</v>
      </c>
      <c r="D33" s="42">
        <v>-1.6E-2</v>
      </c>
      <c r="E33" s="39">
        <v>12</v>
      </c>
      <c r="F33" s="40">
        <v>87525</v>
      </c>
      <c r="G33" s="39">
        <v>774.99</v>
      </c>
      <c r="H33" s="39">
        <v>12</v>
      </c>
      <c r="I33" s="42">
        <f>$I$32-(ABS($I$34-$I$32)/($F$34-$F$32))*(F33-$F$32)</f>
        <v>-9.9066778429722033E-3</v>
      </c>
      <c r="J33" s="46">
        <f t="shared" si="0"/>
        <v>-0.11888013411566645</v>
      </c>
      <c r="K33" s="68"/>
      <c r="L33" s="46">
        <f t="shared" si="8"/>
        <v>774.87111986588434</v>
      </c>
      <c r="M33" s="45"/>
    </row>
    <row r="34" spans="1:13" x14ac:dyDescent="0.25">
      <c r="A34" s="46">
        <f t="shared" si="6"/>
        <v>774.75800000000004</v>
      </c>
      <c r="B34" s="37"/>
      <c r="C34" s="46">
        <f t="shared" si="7"/>
        <v>-0.192</v>
      </c>
      <c r="D34" s="42">
        <v>-1.6E-2</v>
      </c>
      <c r="E34" s="39">
        <v>12</v>
      </c>
      <c r="F34" s="40">
        <v>87538.63</v>
      </c>
      <c r="G34" s="39">
        <v>774.95</v>
      </c>
      <c r="H34" s="39">
        <v>12</v>
      </c>
      <c r="I34" s="42">
        <v>-1.6E-2</v>
      </c>
      <c r="J34" s="46">
        <f t="shared" si="0"/>
        <v>-0.192</v>
      </c>
      <c r="K34" s="69"/>
      <c r="L34" s="46">
        <f t="shared" si="8"/>
        <v>774.75800000000004</v>
      </c>
      <c r="M34" s="43" t="s">
        <v>22</v>
      </c>
    </row>
  </sheetData>
  <mergeCells count="13">
    <mergeCell ref="B25:B32"/>
    <mergeCell ref="K25:K34"/>
    <mergeCell ref="A1:M1"/>
    <mergeCell ref="A2:B2"/>
    <mergeCell ref="C2:G2"/>
    <mergeCell ref="H2:L2"/>
    <mergeCell ref="A3:M3"/>
    <mergeCell ref="A4:E4"/>
    <mergeCell ref="F4:G4"/>
    <mergeCell ref="H4:L4"/>
    <mergeCell ref="M4:M5"/>
    <mergeCell ref="K7:K16"/>
    <mergeCell ref="B12:B16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 Calcs</vt:lpstr>
      <vt:lpstr>For Print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Dootingh, Ian</dc:creator>
  <cp:lastModifiedBy>Hartzell, Jonathan</cp:lastModifiedBy>
  <dcterms:created xsi:type="dcterms:W3CDTF">2025-04-02T12:55:50Z</dcterms:created>
  <dcterms:modified xsi:type="dcterms:W3CDTF">2025-11-20T13:19:18Z</dcterms:modified>
</cp:coreProperties>
</file>